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615BB2-E4B9-4934-B248-D58EC92D4EC6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ata" sheetId="1" r:id="rId1"/>
    <sheet name="Summary" sheetId="2" r:id="rId2"/>
  </sheets>
  <definedNames>
    <definedName name="_xlnm._FilterDatabase" localSheetId="0" hidden="1">Data!$A$1:$W$68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9" i="2" l="1"/>
  <c r="C69" i="2" s="1"/>
  <c r="B68" i="2"/>
  <c r="C68" i="2" s="1"/>
  <c r="B67" i="2"/>
  <c r="C67" i="2" s="1"/>
  <c r="B66" i="2"/>
  <c r="C66" i="2" s="1"/>
  <c r="B65" i="2"/>
  <c r="C65" i="2" s="1"/>
  <c r="B64" i="2"/>
  <c r="C64" i="2" s="1"/>
  <c r="B63" i="2"/>
  <c r="C63" i="2" s="1"/>
  <c r="B62" i="2"/>
  <c r="C62" i="2" s="1"/>
  <c r="B61" i="2"/>
  <c r="C61" i="2" s="1"/>
  <c r="B60" i="2"/>
  <c r="B54" i="2"/>
  <c r="C54" i="2" s="1"/>
  <c r="B53" i="2"/>
  <c r="C53" i="2" s="1"/>
  <c r="B52" i="2"/>
  <c r="C52" i="2" s="1"/>
  <c r="B51" i="2"/>
  <c r="C51" i="2" s="1"/>
  <c r="B50" i="2"/>
  <c r="C50" i="2" s="1"/>
  <c r="B49" i="2"/>
  <c r="C49" i="2" s="1"/>
  <c r="B48" i="2"/>
  <c r="C48" i="2" s="1"/>
  <c r="B47" i="2"/>
  <c r="C47" i="2" s="1"/>
  <c r="B46" i="2"/>
  <c r="C46" i="2" s="1"/>
  <c r="B45" i="2"/>
  <c r="C45" i="2" s="1"/>
  <c r="B39" i="2"/>
  <c r="C39" i="2" s="1"/>
  <c r="B38" i="2"/>
  <c r="C38" i="2" s="1"/>
  <c r="B37" i="2"/>
  <c r="C37" i="2" s="1"/>
  <c r="B36" i="2"/>
  <c r="C36" i="2" s="1"/>
  <c r="B35" i="2"/>
  <c r="C35" i="2" s="1"/>
  <c r="B34" i="2"/>
  <c r="F30" i="2"/>
  <c r="G30" i="2" s="1"/>
  <c r="F29" i="2"/>
  <c r="G29" i="2" s="1"/>
  <c r="F28" i="2"/>
  <c r="G28" i="2" s="1"/>
  <c r="B28" i="2"/>
  <c r="C28" i="2" s="1"/>
  <c r="F27" i="2"/>
  <c r="G27" i="2" s="1"/>
  <c r="B27" i="2"/>
  <c r="C27" i="2" s="1"/>
  <c r="F26" i="2"/>
  <c r="G26" i="2" s="1"/>
  <c r="F25" i="2"/>
  <c r="G25" i="2" s="1"/>
  <c r="B21" i="2"/>
  <c r="C21" i="2" s="1"/>
  <c r="B20" i="2"/>
  <c r="C20" i="2" s="1"/>
  <c r="F19" i="2"/>
  <c r="G19" i="2" s="1"/>
  <c r="B19" i="2"/>
  <c r="C19" i="2" s="1"/>
  <c r="F18" i="2"/>
  <c r="G18" i="2" s="1"/>
  <c r="B18" i="2"/>
  <c r="C18" i="2" s="1"/>
  <c r="F17" i="2"/>
  <c r="G17" i="2" s="1"/>
  <c r="B17" i="2"/>
  <c r="C17" i="2" s="1"/>
  <c r="F16" i="2"/>
  <c r="G16" i="2" s="1"/>
  <c r="B16" i="2"/>
  <c r="C16" i="2" s="1"/>
  <c r="B15" i="2"/>
  <c r="C15" i="2" s="1"/>
  <c r="F10" i="2"/>
  <c r="G10" i="2" s="1"/>
  <c r="F9" i="2"/>
  <c r="G9" i="2" s="1"/>
  <c r="B9" i="2"/>
  <c r="C9" i="2" s="1"/>
  <c r="F8" i="2"/>
  <c r="G8" i="2" s="1"/>
  <c r="B8" i="2"/>
  <c r="C8" i="2" s="1"/>
  <c r="F7" i="2"/>
  <c r="G7" i="2" s="1"/>
  <c r="B7" i="2"/>
  <c r="C7" i="2" s="1"/>
  <c r="F6" i="2"/>
  <c r="G6" i="2" s="1"/>
  <c r="B6" i="2"/>
  <c r="F5" i="2"/>
  <c r="G5" i="2" s="1"/>
  <c r="B5" i="2"/>
  <c r="C5" i="2" s="1"/>
  <c r="B10" i="2" l="1"/>
  <c r="B70" i="2"/>
  <c r="C6" i="2"/>
  <c r="B40" i="2"/>
  <c r="F20" i="2"/>
  <c r="C34" i="2"/>
  <c r="B29" i="2"/>
  <c r="F11" i="2"/>
  <c r="B22" i="2"/>
  <c r="F31" i="2"/>
  <c r="B55" i="2"/>
  <c r="C60" i="2"/>
</calcChain>
</file>

<file path=xl/sharedStrings.xml><?xml version="1.0" encoding="utf-8"?>
<sst xmlns="http://schemas.openxmlformats.org/spreadsheetml/2006/main" count="1273" uniqueCount="146">
  <si>
    <t>Snack frequency</t>
  </si>
  <si>
    <t>Snack time</t>
  </si>
  <si>
    <t>Rate 1</t>
  </si>
  <si>
    <t>Rate 2</t>
  </si>
  <si>
    <t>Rate 3</t>
  </si>
  <si>
    <t>Rate 4</t>
  </si>
  <si>
    <t>Rate 5</t>
  </si>
  <si>
    <t>Rate 6</t>
  </si>
  <si>
    <t>Tried Brightbite?</t>
  </si>
  <si>
    <t>Dislike (raw)</t>
  </si>
  <si>
    <t>Use1</t>
  </si>
  <si>
    <t>Use2</t>
  </si>
  <si>
    <t>Use3</t>
  </si>
  <si>
    <t>Use4</t>
  </si>
  <si>
    <t>Use5</t>
  </si>
  <si>
    <t>Use6</t>
  </si>
  <si>
    <t>Use7</t>
  </si>
  <si>
    <t>Use8</t>
  </si>
  <si>
    <t>Use9</t>
  </si>
  <si>
    <t>Age</t>
  </si>
  <si>
    <t>Gender</t>
  </si>
  <si>
    <t>Income</t>
  </si>
  <si>
    <t>Dislike theme (DERIVED - my coding)</t>
  </si>
  <si>
    <t>Monthly</t>
  </si>
  <si>
    <t>Afternoon</t>
  </si>
  <si>
    <t>Low Carb</t>
  </si>
  <si>
    <t>Organic</t>
  </si>
  <si>
    <t>Low sugar content</t>
  </si>
  <si>
    <t>Natural ingredients</t>
  </si>
  <si>
    <t>Gluten-free</t>
  </si>
  <si>
    <t>Vegan</t>
  </si>
  <si>
    <t>Yes</t>
  </si>
  <si>
    <t>Can't recall- nothing stood out</t>
  </si>
  <si>
    <t>As a healthy dessert alternative</t>
  </si>
  <si>
    <t>35-44</t>
  </si>
  <si>
    <t>Female</t>
  </si>
  <si>
    <t>$100,000 - $149,999</t>
  </si>
  <si>
    <t>None/Positive</t>
  </si>
  <si>
    <t>Several times a week</t>
  </si>
  <si>
    <t>No</t>
  </si>
  <si>
    <t>As a quick breakfast option</t>
  </si>
  <si>
    <t>As a midday energy boost</t>
  </si>
  <si>
    <t>As a meal replacement during busy days</t>
  </si>
  <si>
    <t>25-34</t>
  </si>
  <si>
    <t>Male</t>
  </si>
  <si>
    <t>Daily</t>
  </si>
  <si>
    <t>Late night</t>
  </si>
  <si>
    <t>Too dense</t>
  </si>
  <si>
    <t>65+</t>
  </si>
  <si>
    <t>Texture</t>
  </si>
  <si>
    <t>As a healthy snack between meals</t>
  </si>
  <si>
    <t>45-54</t>
  </si>
  <si>
    <t>$150,000 or more</t>
  </si>
  <si>
    <t>Post Breakfast/Pre Lunch</t>
  </si>
  <si>
    <t>Healthy taste</t>
  </si>
  <si>
    <t>$50,000 - $74,999</t>
  </si>
  <si>
    <t>Other</t>
  </si>
  <si>
    <t>During travel or commutes</t>
  </si>
  <si>
    <t>$75,000 - $99,999</t>
  </si>
  <si>
    <t>Kind of artificial tasting, but not overly bad</t>
  </si>
  <si>
    <t>erythritol - sometimes way too much added</t>
  </si>
  <si>
    <t>Sweetener/GI</t>
  </si>
  <si>
    <t>Somewhat high calorie</t>
  </si>
  <si>
    <t>Calorie/health</t>
  </si>
  <si>
    <t>General lack of sweetness</t>
  </si>
  <si>
    <t>Sweetness</t>
  </si>
  <si>
    <t>Weekly</t>
  </si>
  <si>
    <t>Flavors, need more</t>
  </si>
  <si>
    <t>As part of a specific diet plan (e.g., vegan, gluten-free)</t>
  </si>
  <si>
    <t>Flavor variety</t>
  </si>
  <si>
    <t>Rarely</t>
  </si>
  <si>
    <t>I haven't tried them all</t>
  </si>
  <si>
    <t>Non-binary</t>
  </si>
  <si>
    <t>Must be refrigerated</t>
  </si>
  <si>
    <t>As a pre/post-workout snack</t>
  </si>
  <si>
    <t>Melts/shipping</t>
  </si>
  <si>
    <t>I've loved your donuts for a long time, my favorite is the chocolate almond. I am now having G.I. side effects with the change in recipe and in my opinion, it is due to the increase or</t>
  </si>
  <si>
    <t>Price and subscription model isn't diverse</t>
  </si>
  <si>
    <t>55-64</t>
  </si>
  <si>
    <t>Price/cost</t>
  </si>
  <si>
    <t>Could be a TINY bit sweeter</t>
  </si>
  <si>
    <t>They seem to melt really easily in the mail, and they can be pricey, but if it's great products and the quality remains good the price is not an issue</t>
  </si>
  <si>
    <t>Price</t>
  </si>
  <si>
    <t>Breakfast Replacement</t>
  </si>
  <si>
    <t>The price and wish there were more flavors without coffee and matcha.</t>
  </si>
  <si>
    <t>Anytime there's snacks</t>
  </si>
  <si>
    <t>Not sure where it's available locally ( ordered last time)</t>
  </si>
  <si>
    <t>$25,000 - $49,999</t>
  </si>
  <si>
    <t>Availability</t>
  </si>
  <si>
    <t>N/A</t>
  </si>
  <si>
    <t>Sometimes melt a bit in transit</t>
  </si>
  <si>
    <t>The endocrine disrupting air freshener gift. A sticker would be awesome!</t>
  </si>
  <si>
    <t>Small and yet higher calorie. But that is useful for some people.</t>
  </si>
  <si>
    <t>As an occasional treat-like snack when I'm out and about.</t>
  </si>
  <si>
    <t>Prefer not to say</t>
  </si>
  <si>
    <t>During travel</t>
  </si>
  <si>
    <t>Need to be a touch more monk fruit sweetener</t>
  </si>
  <si>
    <t>Love it for travel</t>
  </si>
  <si>
    <t>Wish I could taste more of the flavor, but it's got a great texture and tastes good so I'll take it!</t>
  </si>
  <si>
    <t>I don't love all the flavors, I don't hate any but I have mainly 1 or 2 that I will purchase</t>
  </si>
  <si>
    <t>Limited offerings</t>
  </si>
  <si>
    <t>The price but i understand why it is the wat it is. I have seen them at my local Natural Grocers only, so far. They dont always have them available. I looked at one Sprouts store and didnt see them</t>
  </si>
  <si>
    <t>Pre Breakfast</t>
  </si>
  <si>
    <t>NONE!</t>
  </si>
  <si>
    <t>They don't taste like real donuts/could be more doughy and sweeter frosting</t>
  </si>
  <si>
    <t>Texture isn't like a donut, more like a bar shaped like a donut</t>
  </si>
  <si>
    <t>The constant cold packs that need to be thrown away since they come with every order</t>
  </si>
  <si>
    <t>Na</t>
  </si>
  <si>
    <t>Expensive</t>
  </si>
  <si>
    <t>18-24</t>
  </si>
  <si>
    <t>I can't say there's anything I disliked. Maybe the price, but all the flavors are good and there's not an option I don't like</t>
  </si>
  <si>
    <t>macros and a little dry</t>
  </si>
  <si>
    <t>Pumpkin not being available 24/7 lol</t>
  </si>
  <si>
    <t>I dislike nothing.</t>
  </si>
  <si>
    <t>Sometimes the quality of certain batches seems less, where the donuts turn out smaller/more dense and the frosting melts. Also, sometimes I find they are a little too sweet!</t>
  </si>
  <si>
    <t>Nothing</t>
  </si>
  <si>
    <t>Maybe the one that had matcha in it because I can't have caffeine late in the day</t>
  </si>
  <si>
    <t>Some flavors have a chalky after taste. But that isn't necessarily something I "dislike" I realize it is often the frosting after taste.</t>
  </si>
  <si>
    <t>Arrived thawed and kinda mushed</t>
  </si>
  <si>
    <t>High price</t>
  </si>
  <si>
    <t>The price</t>
  </si>
  <si>
    <t>The flavors don't distinctly taste like they are labeled</t>
  </si>
  <si>
    <t>the price, and that it's not available in Asheville</t>
  </si>
  <si>
    <t>Below 25,000</t>
  </si>
  <si>
    <t>Cost</t>
  </si>
  <si>
    <t>Price point</t>
  </si>
  <si>
    <t>oily feel sometimes, high calorie</t>
  </si>
  <si>
    <t>Hard to order and get shipped to Alaska. I can't buy locally anymore</t>
  </si>
  <si>
    <t>Trying to schedule delivery for subscription</t>
  </si>
  <si>
    <t>Not enough protein</t>
  </si>
  <si>
    <t>The lack of places to buy them locally. Found the matcha donuts on a trip in Dallas and now that I'm back in NC, I've not found that flavor anywhere. I'm allergic to chocolate, so two of the flavors I can't eat, as wel. So I wish there were more flavors I could eat.</t>
  </si>
  <si>
    <t>Brightbite Consumer Survey - Summary  (n=67, exhaustive)</t>
  </si>
  <si>
    <t>How often do you snack?</t>
  </si>
  <si>
    <t>Category</t>
  </si>
  <si>
    <t>Count</t>
  </si>
  <si>
    <t>%</t>
  </si>
  <si>
    <t>Total (responses)</t>
  </si>
  <si>
    <t>When do you snack?</t>
  </si>
  <si>
    <t>Have you tried Brightbite?</t>
  </si>
  <si>
    <t>Factor ranked #1 most often</t>
  </si>
  <si>
    <t>NOTES / FLAGS (things to review)</t>
  </si>
  <si>
    <t>How they use Brightbite (multi-select)</t>
  </si>
  <si>
    <t>Biggest dislike (DERIVED from open text - see note)</t>
  </si>
  <si>
    <r>
      <t xml:space="preserve">1. Raw data is unchanged. </t>
    </r>
    <r>
      <rPr>
        <b/>
        <sz val="9"/>
        <rFont val="Tahoma"/>
        <family val="2"/>
      </rPr>
      <t>Only garbled apostrophes from the export were repaired</t>
    </r>
    <r>
      <rPr>
        <sz val="9"/>
        <rFont val="Tahoma"/>
        <family val="2"/>
      </rPr>
      <t xml:space="preserve"> </t>
    </r>
    <r>
      <rPr>
        <i/>
        <sz val="9"/>
        <rFont val="Tahoma"/>
        <family val="2"/>
      </rPr>
      <t>(cosmetic)</t>
    </r>
    <r>
      <rPr>
        <sz val="9"/>
        <rFont val="Tahoma"/>
        <family val="2"/>
      </rPr>
      <t>.</t>
    </r>
  </si>
  <si>
    <r>
      <t xml:space="preserve">3. Every table above is now exhaustive </t>
    </r>
    <r>
      <rPr>
        <i/>
        <sz val="9"/>
        <rFont val="Tahoma"/>
        <family val="2"/>
      </rPr>
      <t>(all categories, including single-response ones)</t>
    </r>
    <r>
      <rPr>
        <sz val="9"/>
        <rFont val="Tahoma"/>
        <family val="2"/>
      </rPr>
      <t>. Totals shown per table.</t>
    </r>
  </si>
  <si>
    <r>
      <t xml:space="preserve">2. The yellow "Dislike theme" column on the Data tab is DERIVED </t>
    </r>
    <r>
      <rPr>
        <i/>
        <sz val="9"/>
        <rFont val="Tahoma"/>
        <family val="2"/>
      </rPr>
      <t>(my manual coding for thematic tagging)</t>
    </r>
    <r>
      <rPr>
        <sz val="9"/>
        <rFont val="Tahoma"/>
        <family val="2"/>
      </rPr>
      <t>, not original survey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</si>
</sst>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11"/>
      <color theme="1"/>
      <name val="Tahoma"/>
      <family val="2"/>
    </font>
    <font>
      <sz val="9"/>
      <name val="Tahoma"/>
      <family val="2"/>
    </font>
    <font>
      <i/>
      <sz val="9"/>
      <name val="Tahoma"/>
      <family val="2"/>
    </font>
    <font>
      <b/>
      <sz val="14"/>
      <color rgb="FF1F3A5F"/>
      <name val="Tahoma"/>
      <family val="2"/>
    </font>
    <font>
      <b/>
      <sz val="11"/>
      <color rgb="FFC9A227"/>
      <name val="Tahoma"/>
      <family val="2"/>
    </font>
    <font>
      <b/>
      <sz val="9"/>
      <name val="Tahoma"/>
      <family val="2"/>
    </font>
    <font>
      <b/>
      <sz val="11"/>
      <color rgb="FFB25E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3C4"/>
        <bgColor rgb="FFFFFBEA"/>
      </patternFill>
    </fill>
    <fill>
      <patternFill patternType="solid">
        <fgColor rgb="FFEFEFEF"/>
        <bgColor rgb="FFFFFBEA"/>
      </patternFill>
    </fill>
    <fill>
      <patternFill patternType="solid">
        <fgColor rgb="FFFFFBEA"/>
        <bgColor rgb="FFFFFFFF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3" borderId="0" xfId="0" applyFont="1" applyFill="1"/>
    <xf numFmtId="0" fontId="6" fillId="0" borderId="0" xfId="0" applyFont="1"/>
    <xf numFmtId="0" fontId="7" fillId="0" borderId="0" xfId="0" applyFont="1"/>
    <xf numFmtId="0" fontId="8" fillId="4" borderId="1" xfId="0" applyFont="1" applyFill="1" applyBorder="1"/>
    <xf numFmtId="0" fontId="4" fillId="0" borderId="1" xfId="0" applyFont="1" applyBorder="1"/>
    <xf numFmtId="9" fontId="4" fillId="0" borderId="1" xfId="0" applyNumberFormat="1" applyFont="1" applyBorder="1"/>
    <xf numFmtId="0" fontId="8" fillId="0" borderId="1" xfId="0" applyFont="1" applyBorder="1"/>
    <xf numFmtId="0" fontId="9" fillId="3" borderId="0" xfId="0" applyFont="1" applyFill="1"/>
    <xf numFmtId="0" fontId="4" fillId="5" borderId="0" xfId="0" applyFont="1" applyFill="1"/>
    <xf numFmtId="0" fontId="4" fillId="3" borderId="1" xfId="0" applyFont="1" applyFill="1" applyBorder="1"/>
    <xf numFmtId="9" fontId="4" fillId="3" borderId="1" xfId="0" applyNumberFormat="1" applyFont="1" applyFill="1" applyBorder="1"/>
    <xf numFmtId="0" fontId="4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C0504D"/>
      <rgbColor rgb="FFFFF3C4"/>
      <rgbColor rgb="FFEFEFE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BEA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C9A227"/>
      <rgbColor rgb="FFFF6600"/>
      <rgbColor rgb="FF8064A2"/>
      <rgbColor rgb="FF969696"/>
      <rgbColor rgb="FF1F3A5F"/>
      <rgbColor rgb="FF339966"/>
      <rgbColor rgb="FF003300"/>
      <rgbColor rgb="FF333300"/>
      <rgbColor rgb="FFB25E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Snack frequency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Summary!$A$5:$A$9</c:f>
              <c:strCache>
                <c:ptCount val="5"/>
                <c:pt idx="0">
                  <c:v>Daily</c:v>
                </c:pt>
                <c:pt idx="1">
                  <c:v>Several times a week</c:v>
                </c:pt>
                <c:pt idx="2">
                  <c:v>Weekly</c:v>
                </c:pt>
                <c:pt idx="3">
                  <c:v>Monthly</c:v>
                </c:pt>
                <c:pt idx="4">
                  <c:v>Rarely</c:v>
                </c:pt>
              </c:strCache>
            </c:strRef>
          </c:cat>
          <c:val>
            <c:numRef>
              <c:f>Summary!$B$5:$B$9</c:f>
              <c:numCache>
                <c:formatCode>General</c:formatCode>
                <c:ptCount val="5"/>
                <c:pt idx="0">
                  <c:v>37</c:v>
                </c:pt>
                <c:pt idx="1">
                  <c:v>20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A-45B7-9CD5-6219FE7DC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519856"/>
        <c:axId val="32884508"/>
      </c:barChart>
      <c:catAx>
        <c:axId val="57519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2884508"/>
        <c:crosses val="autoZero"/>
        <c:auto val="1"/>
        <c:lblAlgn val="ctr"/>
        <c:lblOffset val="100"/>
        <c:noMultiLvlLbl val="0"/>
      </c:catAx>
      <c:valAx>
        <c:axId val="3288450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751985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When do you snack?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Summary!$A$15:$A$21</c:f>
              <c:strCache>
                <c:ptCount val="7"/>
                <c:pt idx="0">
                  <c:v>Afternoon</c:v>
                </c:pt>
                <c:pt idx="1">
                  <c:v>Late night</c:v>
                </c:pt>
                <c:pt idx="2">
                  <c:v>Post Breakfast/Pre Lunch</c:v>
                </c:pt>
                <c:pt idx="3">
                  <c:v>Breakfast Replacement</c:v>
                </c:pt>
                <c:pt idx="4">
                  <c:v>Pre Breakfast</c:v>
                </c:pt>
                <c:pt idx="5">
                  <c:v>Anytime there's snacks</c:v>
                </c:pt>
                <c:pt idx="6">
                  <c:v>During travel</c:v>
                </c:pt>
              </c:strCache>
            </c:strRef>
          </c:cat>
          <c:val>
            <c:numRef>
              <c:f>Summary!$B$15:$B$21</c:f>
              <c:numCache>
                <c:formatCode>General</c:formatCode>
                <c:ptCount val="7"/>
                <c:pt idx="0">
                  <c:v>39</c:v>
                </c:pt>
                <c:pt idx="1">
                  <c:v>10</c:v>
                </c:pt>
                <c:pt idx="2">
                  <c:v>10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B-4AE9-BDF8-48C8A19D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88653"/>
        <c:axId val="86912234"/>
      </c:barChart>
      <c:catAx>
        <c:axId val="4758865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6912234"/>
        <c:crosses val="autoZero"/>
        <c:auto val="1"/>
        <c:lblAlgn val="ctr"/>
        <c:lblOffset val="100"/>
        <c:noMultiLvlLbl val="0"/>
      </c:catAx>
      <c:valAx>
        <c:axId val="8691223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75886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Tried Brightbite?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854E-4EF6-BDD6-A7259ACB28B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4E-4EF6-BDD6-A7259ACB28BB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854E-4EF6-BDD6-A7259ACB28BB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854E-4EF6-BDD6-A7259ACB2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Summary!$A$27:$A$28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Summary!$B$27:$B$28</c:f>
              <c:numCache>
                <c:formatCode>General</c:formatCode>
                <c:ptCount val="2"/>
                <c:pt idx="0">
                  <c:v>59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E-4EF6-BDD6-A7259ACB2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Factor ranked #1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Summary!$A$34:$A$39</c:f>
              <c:strCache>
                <c:ptCount val="6"/>
                <c:pt idx="0">
                  <c:v>Natural ingredients</c:v>
                </c:pt>
                <c:pt idx="1">
                  <c:v>Low sugar content</c:v>
                </c:pt>
                <c:pt idx="2">
                  <c:v>Low Carb</c:v>
                </c:pt>
                <c:pt idx="3">
                  <c:v>Organic</c:v>
                </c:pt>
                <c:pt idx="4">
                  <c:v>Gluten-free</c:v>
                </c:pt>
                <c:pt idx="5">
                  <c:v>Vegan</c:v>
                </c:pt>
              </c:strCache>
            </c:strRef>
          </c:cat>
          <c:val>
            <c:numRef>
              <c:f>Summary!$B$34:$B$39</c:f>
              <c:numCache>
                <c:formatCode>General</c:formatCode>
                <c:ptCount val="6"/>
                <c:pt idx="0">
                  <c:v>16</c:v>
                </c:pt>
                <c:pt idx="1">
                  <c:v>14</c:v>
                </c:pt>
                <c:pt idx="2">
                  <c:v>13</c:v>
                </c:pt>
                <c:pt idx="3">
                  <c:v>10</c:v>
                </c:pt>
                <c:pt idx="4">
                  <c:v>10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1-42E7-82E8-83690BFD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09172"/>
        <c:axId val="33025788"/>
      </c:barChart>
      <c:catAx>
        <c:axId val="451091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3025788"/>
        <c:crosses val="autoZero"/>
        <c:auto val="1"/>
        <c:lblAlgn val="ctr"/>
        <c:lblOffset val="100"/>
        <c:noMultiLvlLbl val="0"/>
      </c:catAx>
      <c:valAx>
        <c:axId val="3302578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10917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Usage occasions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Summary!$A$45:$A$54</c:f>
              <c:strCache>
                <c:ptCount val="10"/>
                <c:pt idx="0">
                  <c:v>As a quick breakfast option</c:v>
                </c:pt>
                <c:pt idx="1">
                  <c:v>As a healthy snack between meals</c:v>
                </c:pt>
                <c:pt idx="2">
                  <c:v>As a healthy dessert alternative</c:v>
                </c:pt>
                <c:pt idx="3">
                  <c:v>As a midday energy boost</c:v>
                </c:pt>
                <c:pt idx="4">
                  <c:v>During travel or commutes</c:v>
                </c:pt>
                <c:pt idx="5">
                  <c:v>As a meal replacement during busy days</c:v>
                </c:pt>
                <c:pt idx="6">
                  <c:v>As a pre/post-workout snack</c:v>
                </c:pt>
                <c:pt idx="7">
                  <c:v>As part of a specific diet plan (e.g., vegan, gluten-free)</c:v>
                </c:pt>
                <c:pt idx="8">
                  <c:v>As an occasional treat-like snack when I'm out and about.</c:v>
                </c:pt>
                <c:pt idx="9">
                  <c:v>Love it for travel</c:v>
                </c:pt>
              </c:strCache>
            </c:strRef>
          </c:cat>
          <c:val>
            <c:numRef>
              <c:f>Summary!$B$45:$B$54</c:f>
              <c:numCache>
                <c:formatCode>General</c:formatCode>
                <c:ptCount val="10"/>
                <c:pt idx="0">
                  <c:v>37</c:v>
                </c:pt>
                <c:pt idx="1">
                  <c:v>37</c:v>
                </c:pt>
                <c:pt idx="2">
                  <c:v>36</c:v>
                </c:pt>
                <c:pt idx="3">
                  <c:v>30</c:v>
                </c:pt>
                <c:pt idx="4">
                  <c:v>30</c:v>
                </c:pt>
                <c:pt idx="5">
                  <c:v>21</c:v>
                </c:pt>
                <c:pt idx="6">
                  <c:v>16</c:v>
                </c:pt>
                <c:pt idx="7">
                  <c:v>14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640-8942-1D2884654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36240"/>
        <c:axId val="86785265"/>
      </c:barChart>
      <c:catAx>
        <c:axId val="24336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6785265"/>
        <c:crosses val="autoZero"/>
        <c:auto val="1"/>
        <c:lblAlgn val="ctr"/>
        <c:lblOffset val="100"/>
        <c:noMultiLvlLbl val="0"/>
      </c:catAx>
      <c:valAx>
        <c:axId val="8678526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433624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Biggest dislikes (coded)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Summary!$A$60:$A$69</c:f>
              <c:strCache>
                <c:ptCount val="10"/>
                <c:pt idx="0">
                  <c:v>Price/cost</c:v>
                </c:pt>
                <c:pt idx="1">
                  <c:v>Other</c:v>
                </c:pt>
                <c:pt idx="2">
                  <c:v>None/Positive</c:v>
                </c:pt>
                <c:pt idx="3">
                  <c:v>Flavor variety</c:v>
                </c:pt>
                <c:pt idx="4">
                  <c:v>Sweetness</c:v>
                </c:pt>
                <c:pt idx="5">
                  <c:v>Availability</c:v>
                </c:pt>
                <c:pt idx="6">
                  <c:v>Calorie/health</c:v>
                </c:pt>
                <c:pt idx="7">
                  <c:v>Texture</c:v>
                </c:pt>
                <c:pt idx="8">
                  <c:v>Sweetener/GI</c:v>
                </c:pt>
                <c:pt idx="9">
                  <c:v>Melts/shipping</c:v>
                </c:pt>
              </c:strCache>
            </c:strRef>
          </c:cat>
          <c:val>
            <c:numRef>
              <c:f>Summary!$B$60:$B$69</c:f>
              <c:numCache>
                <c:formatCode>General</c:formatCode>
                <c:ptCount val="10"/>
                <c:pt idx="0">
                  <c:v>19</c:v>
                </c:pt>
                <c:pt idx="1">
                  <c:v>11</c:v>
                </c:pt>
                <c:pt idx="2">
                  <c:v>6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7-42E1-9CC5-9EA3686F7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490688"/>
        <c:axId val="95072642"/>
      </c:barChart>
      <c:catAx>
        <c:axId val="87490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5072642"/>
        <c:crosses val="autoZero"/>
        <c:auto val="1"/>
        <c:lblAlgn val="ctr"/>
        <c:lblOffset val="100"/>
        <c:noMultiLvlLbl val="0"/>
      </c:catAx>
      <c:valAx>
        <c:axId val="9507264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749068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Gender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D2-4F60-8A59-00949719508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D2-4F60-8A59-009497195083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D2-4F60-8A59-009497195083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D2-4F60-8A59-009497195083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41D2-4F60-8A59-009497195083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41D2-4F60-8A59-009497195083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41D2-4F60-8A59-009497195083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41D2-4F60-8A59-009497195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Summary!$E$16:$E$19</c:f>
              <c:strCache>
                <c:ptCount val="4"/>
                <c:pt idx="0">
                  <c:v>Female</c:v>
                </c:pt>
                <c:pt idx="1">
                  <c:v>Male</c:v>
                </c:pt>
                <c:pt idx="2">
                  <c:v>Non-binary</c:v>
                </c:pt>
                <c:pt idx="3">
                  <c:v>Prefer not to say</c:v>
                </c:pt>
              </c:strCache>
            </c:strRef>
          </c:cat>
          <c:val>
            <c:numRef>
              <c:f>Summary!$F$16:$F$19</c:f>
              <c:numCache>
                <c:formatCode>General</c:formatCode>
                <c:ptCount val="4"/>
                <c:pt idx="0">
                  <c:v>52</c:v>
                </c:pt>
                <c:pt idx="1">
                  <c:v>13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D2-4F60-8A59-009497195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Summary!$E$5:$E$10</c:f>
              <c:strCache>
                <c:ptCount val="6"/>
                <c:pt idx="0">
                  <c:v>35-44</c:v>
                </c:pt>
                <c:pt idx="1">
                  <c:v>45-54</c:v>
                </c:pt>
                <c:pt idx="2">
                  <c:v>25-34</c:v>
                </c:pt>
                <c:pt idx="3">
                  <c:v>55-64</c:v>
                </c:pt>
                <c:pt idx="4">
                  <c:v>65+</c:v>
                </c:pt>
                <c:pt idx="5">
                  <c:v>18-24</c:v>
                </c:pt>
              </c:strCache>
            </c:strRef>
          </c:cat>
          <c:val>
            <c:numRef>
              <c:f>Summary!$F$5:$F$10</c:f>
              <c:numCache>
                <c:formatCode>General</c:formatCode>
                <c:ptCount val="6"/>
                <c:pt idx="0">
                  <c:v>28</c:v>
                </c:pt>
                <c:pt idx="1">
                  <c:v>16</c:v>
                </c:pt>
                <c:pt idx="2">
                  <c:v>12</c:v>
                </c:pt>
                <c:pt idx="3">
                  <c:v>6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C-40C5-A068-17E267374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5847"/>
        <c:axId val="5308444"/>
      </c:barChart>
      <c:catAx>
        <c:axId val="45615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308444"/>
        <c:crosses val="autoZero"/>
        <c:auto val="1"/>
        <c:lblAlgn val="ctr"/>
        <c:lblOffset val="100"/>
        <c:noMultiLvlLbl val="0"/>
      </c:catAx>
      <c:valAx>
        <c:axId val="530844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61584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Income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Summary!$E$25:$E$30</c:f>
              <c:strCache>
                <c:ptCount val="6"/>
                <c:pt idx="0">
                  <c:v>$75,000 - $99,999</c:v>
                </c:pt>
                <c:pt idx="1">
                  <c:v>$100,000 - $149,999</c:v>
                </c:pt>
                <c:pt idx="2">
                  <c:v>$25,000 - $49,999</c:v>
                </c:pt>
                <c:pt idx="3">
                  <c:v>$150,000 or more</c:v>
                </c:pt>
                <c:pt idx="4">
                  <c:v>$50,000 - $74,999</c:v>
                </c:pt>
                <c:pt idx="5">
                  <c:v>Below 25,000</c:v>
                </c:pt>
              </c:strCache>
            </c:strRef>
          </c:cat>
          <c:val>
            <c:numRef>
              <c:f>Summary!$F$25:$F$30</c:f>
              <c:numCache>
                <c:formatCode>General</c:formatCode>
                <c:ptCount val="6"/>
                <c:pt idx="0">
                  <c:v>21</c:v>
                </c:pt>
                <c:pt idx="1">
                  <c:v>17</c:v>
                </c:pt>
                <c:pt idx="2">
                  <c:v>10</c:v>
                </c:pt>
                <c:pt idx="3">
                  <c:v>9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E-4952-A741-4068F2148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463124"/>
        <c:axId val="47896148"/>
      </c:barChart>
      <c:catAx>
        <c:axId val="574631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7896148"/>
        <c:crosses val="autoZero"/>
        <c:auto val="1"/>
        <c:lblAlgn val="ctr"/>
        <c:lblOffset val="100"/>
        <c:noMultiLvlLbl val="0"/>
      </c:catAx>
      <c:valAx>
        <c:axId val="4789614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746312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179610</xdr:rowOff>
    </xdr:from>
    <xdr:to>
      <xdr:col>14</xdr:col>
      <xdr:colOff>290520</xdr:colOff>
      <xdr:row>14</xdr:row>
      <xdr:rowOff>167550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15</xdr:row>
      <xdr:rowOff>170445</xdr:rowOff>
    </xdr:from>
    <xdr:to>
      <xdr:col>14</xdr:col>
      <xdr:colOff>290520</xdr:colOff>
      <xdr:row>27</xdr:row>
      <xdr:rowOff>158385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42</xdr:row>
      <xdr:rowOff>8160</xdr:rowOff>
    </xdr:from>
    <xdr:to>
      <xdr:col>12</xdr:col>
      <xdr:colOff>433440</xdr:colOff>
      <xdr:row>53</xdr:row>
      <xdr:rowOff>177075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55</xdr:row>
      <xdr:rowOff>8160</xdr:rowOff>
    </xdr:from>
    <xdr:to>
      <xdr:col>14</xdr:col>
      <xdr:colOff>290520</xdr:colOff>
      <xdr:row>66</xdr:row>
      <xdr:rowOff>177075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16</xdr:col>
      <xdr:colOff>0</xdr:colOff>
      <xdr:row>42</xdr:row>
      <xdr:rowOff>8160</xdr:rowOff>
    </xdr:from>
    <xdr:to>
      <xdr:col>22</xdr:col>
      <xdr:colOff>290520</xdr:colOff>
      <xdr:row>53</xdr:row>
      <xdr:rowOff>177075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15</xdr:col>
      <xdr:colOff>571500</xdr:colOff>
      <xdr:row>55</xdr:row>
      <xdr:rowOff>8160</xdr:rowOff>
    </xdr:from>
    <xdr:to>
      <xdr:col>22</xdr:col>
      <xdr:colOff>280995</xdr:colOff>
      <xdr:row>66</xdr:row>
      <xdr:rowOff>177075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16</xdr:col>
      <xdr:colOff>0</xdr:colOff>
      <xdr:row>15</xdr:row>
      <xdr:rowOff>179610</xdr:rowOff>
    </xdr:from>
    <xdr:to>
      <xdr:col>20</xdr:col>
      <xdr:colOff>433440</xdr:colOff>
      <xdr:row>27</xdr:row>
      <xdr:rowOff>167550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16</xdr:col>
      <xdr:colOff>0</xdr:colOff>
      <xdr:row>2</xdr:row>
      <xdr:rowOff>179610</xdr:rowOff>
    </xdr:from>
    <xdr:to>
      <xdr:col>22</xdr:col>
      <xdr:colOff>290520</xdr:colOff>
      <xdr:row>14</xdr:row>
      <xdr:rowOff>167550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16</xdr:col>
      <xdr:colOff>0</xdr:colOff>
      <xdr:row>28</xdr:row>
      <xdr:rowOff>179970</xdr:rowOff>
    </xdr:from>
    <xdr:to>
      <xdr:col>22</xdr:col>
      <xdr:colOff>290520</xdr:colOff>
      <xdr:row>40</xdr:row>
      <xdr:rowOff>167910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opLeftCell="D1" zoomScaleNormal="100" workbookViewId="0">
      <pane ySplit="1" topLeftCell="A2" activePane="bottomLeft" state="frozen"/>
      <selection pane="bottomLeft" activeCell="W8" sqref="W8"/>
    </sheetView>
  </sheetViews>
  <sheetFormatPr defaultColWidth="8.7109375" defaultRowHeight="14.25" x14ac:dyDescent="0.2"/>
  <cols>
    <col min="1" max="1" width="16" style="3" customWidth="1"/>
    <col min="2" max="2" width="22" style="3" customWidth="1"/>
    <col min="3" max="8" width="16" style="3" customWidth="1"/>
    <col min="9" max="9" width="11" style="3" customWidth="1"/>
    <col min="10" max="10" width="30" style="3" customWidth="1"/>
    <col min="11" max="19" width="8.7109375" style="3"/>
    <col min="20" max="20" width="8" style="3" customWidth="1"/>
    <col min="21" max="21" width="11" style="3" customWidth="1"/>
    <col min="22" max="22" width="18" style="3" customWidth="1"/>
    <col min="23" max="23" width="24" style="3" customWidth="1"/>
    <col min="24" max="16384" width="8.7109375" style="3"/>
  </cols>
  <sheetData>
    <row r="1" spans="1:23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</row>
    <row r="2" spans="1:23" x14ac:dyDescent="0.2">
      <c r="A2" s="4" t="s">
        <v>45</v>
      </c>
      <c r="B2" s="4" t="s">
        <v>46</v>
      </c>
      <c r="C2" s="4" t="s">
        <v>28</v>
      </c>
      <c r="D2" s="4" t="s">
        <v>25</v>
      </c>
      <c r="E2" s="4" t="s">
        <v>26</v>
      </c>
      <c r="F2" s="4" t="s">
        <v>27</v>
      </c>
      <c r="G2" s="4" t="s">
        <v>29</v>
      </c>
      <c r="H2" s="4" t="s">
        <v>30</v>
      </c>
      <c r="I2" s="4" t="s">
        <v>31</v>
      </c>
      <c r="J2" s="4" t="s">
        <v>47</v>
      </c>
      <c r="K2" s="4" t="s">
        <v>40</v>
      </c>
      <c r="L2" s="4"/>
      <c r="M2" s="4"/>
      <c r="N2" s="4"/>
      <c r="O2" s="4"/>
      <c r="P2" s="4"/>
      <c r="Q2" s="4"/>
      <c r="R2" s="4"/>
      <c r="S2" s="4"/>
      <c r="T2" s="4" t="s">
        <v>48</v>
      </c>
      <c r="U2" s="4" t="s">
        <v>35</v>
      </c>
      <c r="V2" s="4" t="s">
        <v>36</v>
      </c>
      <c r="W2" s="5" t="s">
        <v>49</v>
      </c>
    </row>
    <row r="3" spans="1:23" x14ac:dyDescent="0.2">
      <c r="A3" s="4" t="s">
        <v>45</v>
      </c>
      <c r="B3" s="4" t="s">
        <v>53</v>
      </c>
      <c r="C3" s="4" t="s">
        <v>28</v>
      </c>
      <c r="D3" s="4" t="s">
        <v>26</v>
      </c>
      <c r="E3" s="4" t="s">
        <v>25</v>
      </c>
      <c r="F3" s="4" t="s">
        <v>27</v>
      </c>
      <c r="G3" s="4" t="s">
        <v>29</v>
      </c>
      <c r="H3" s="4" t="s">
        <v>30</v>
      </c>
      <c r="I3" s="4" t="s">
        <v>31</v>
      </c>
      <c r="J3" s="4" t="s">
        <v>54</v>
      </c>
      <c r="K3" s="4" t="s">
        <v>40</v>
      </c>
      <c r="L3" s="4"/>
      <c r="M3" s="4"/>
      <c r="N3" s="4"/>
      <c r="O3" s="4"/>
      <c r="P3" s="4"/>
      <c r="Q3" s="4"/>
      <c r="R3" s="4"/>
      <c r="S3" s="4"/>
      <c r="T3" s="4" t="s">
        <v>43</v>
      </c>
      <c r="U3" s="4" t="s">
        <v>35</v>
      </c>
      <c r="V3" s="4" t="s">
        <v>55</v>
      </c>
      <c r="W3" s="5" t="s">
        <v>56</v>
      </c>
    </row>
    <row r="4" spans="1:23" x14ac:dyDescent="0.2">
      <c r="A4" s="4" t="s">
        <v>45</v>
      </c>
      <c r="B4" s="4" t="s">
        <v>24</v>
      </c>
      <c r="C4" s="4" t="s">
        <v>25</v>
      </c>
      <c r="D4" s="4" t="s">
        <v>28</v>
      </c>
      <c r="E4" s="4" t="s">
        <v>26</v>
      </c>
      <c r="F4" s="4" t="s">
        <v>29</v>
      </c>
      <c r="G4" s="4" t="s">
        <v>27</v>
      </c>
      <c r="H4" s="4" t="s">
        <v>30</v>
      </c>
      <c r="I4" s="4" t="s">
        <v>39</v>
      </c>
      <c r="J4" s="4"/>
      <c r="K4" s="4" t="s">
        <v>50</v>
      </c>
      <c r="L4" s="4" t="s">
        <v>57</v>
      </c>
      <c r="M4" s="4"/>
      <c r="N4" s="4"/>
      <c r="O4" s="4"/>
      <c r="P4" s="4"/>
      <c r="Q4" s="4"/>
      <c r="R4" s="4"/>
      <c r="S4" s="4"/>
      <c r="T4" s="4" t="s">
        <v>51</v>
      </c>
      <c r="U4" s="4" t="s">
        <v>44</v>
      </c>
      <c r="V4" s="4" t="s">
        <v>58</v>
      </c>
      <c r="W4" s="5"/>
    </row>
    <row r="5" spans="1:23" x14ac:dyDescent="0.2">
      <c r="A5" s="4" t="s">
        <v>45</v>
      </c>
      <c r="B5" s="4" t="s">
        <v>24</v>
      </c>
      <c r="C5" s="4" t="s">
        <v>27</v>
      </c>
      <c r="D5" s="4" t="s">
        <v>25</v>
      </c>
      <c r="E5" s="4" t="s">
        <v>28</v>
      </c>
      <c r="F5" s="4" t="s">
        <v>26</v>
      </c>
      <c r="G5" s="4" t="s">
        <v>29</v>
      </c>
      <c r="H5" s="4" t="s">
        <v>30</v>
      </c>
      <c r="I5" s="4" t="s">
        <v>39</v>
      </c>
      <c r="J5" s="4"/>
      <c r="K5" s="4" t="s">
        <v>33</v>
      </c>
      <c r="L5" s="4"/>
      <c r="M5" s="4"/>
      <c r="N5" s="4"/>
      <c r="O5" s="4"/>
      <c r="P5" s="4"/>
      <c r="Q5" s="4"/>
      <c r="R5" s="4"/>
      <c r="S5" s="4"/>
      <c r="T5" s="4" t="s">
        <v>51</v>
      </c>
      <c r="U5" s="4" t="s">
        <v>44</v>
      </c>
      <c r="V5" s="4" t="s">
        <v>58</v>
      </c>
      <c r="W5" s="5"/>
    </row>
    <row r="6" spans="1:23" x14ac:dyDescent="0.2">
      <c r="A6" s="4" t="s">
        <v>45</v>
      </c>
      <c r="B6" s="4" t="s">
        <v>24</v>
      </c>
      <c r="C6" s="4" t="s">
        <v>26</v>
      </c>
      <c r="D6" s="4" t="s">
        <v>28</v>
      </c>
      <c r="E6" s="4" t="s">
        <v>29</v>
      </c>
      <c r="F6" s="4" t="s">
        <v>27</v>
      </c>
      <c r="G6" s="4" t="s">
        <v>25</v>
      </c>
      <c r="H6" s="4" t="s">
        <v>30</v>
      </c>
      <c r="I6" s="4" t="s">
        <v>31</v>
      </c>
      <c r="J6" s="4" t="s">
        <v>60</v>
      </c>
      <c r="K6" s="4" t="s">
        <v>40</v>
      </c>
      <c r="L6" s="4"/>
      <c r="M6" s="4"/>
      <c r="N6" s="4"/>
      <c r="O6" s="4"/>
      <c r="P6" s="4"/>
      <c r="Q6" s="4"/>
      <c r="R6" s="4"/>
      <c r="S6" s="4"/>
      <c r="T6" s="4" t="s">
        <v>51</v>
      </c>
      <c r="U6" s="4" t="s">
        <v>44</v>
      </c>
      <c r="V6" s="4" t="s">
        <v>58</v>
      </c>
      <c r="W6" s="5" t="s">
        <v>61</v>
      </c>
    </row>
    <row r="7" spans="1:23" x14ac:dyDescent="0.2">
      <c r="A7" s="4" t="s">
        <v>45</v>
      </c>
      <c r="B7" s="4" t="s">
        <v>46</v>
      </c>
      <c r="C7" s="4" t="s">
        <v>25</v>
      </c>
      <c r="D7" s="4" t="s">
        <v>26</v>
      </c>
      <c r="E7" s="4" t="s">
        <v>29</v>
      </c>
      <c r="F7" s="4" t="s">
        <v>27</v>
      </c>
      <c r="G7" s="4" t="s">
        <v>28</v>
      </c>
      <c r="H7" s="4" t="s">
        <v>30</v>
      </c>
      <c r="I7" s="4" t="s">
        <v>31</v>
      </c>
      <c r="J7" s="4" t="s">
        <v>62</v>
      </c>
      <c r="K7" s="4" t="s">
        <v>33</v>
      </c>
      <c r="L7" s="4"/>
      <c r="M7" s="4"/>
      <c r="N7" s="4"/>
      <c r="O7" s="4"/>
      <c r="P7" s="4"/>
      <c r="Q7" s="4"/>
      <c r="R7" s="4"/>
      <c r="S7" s="4"/>
      <c r="T7" s="4" t="s">
        <v>34</v>
      </c>
      <c r="U7" s="4" t="s">
        <v>35</v>
      </c>
      <c r="V7" s="4" t="s">
        <v>58</v>
      </c>
      <c r="W7" s="5" t="s">
        <v>63</v>
      </c>
    </row>
    <row r="8" spans="1:23" x14ac:dyDescent="0.2">
      <c r="A8" s="4" t="s">
        <v>45</v>
      </c>
      <c r="B8" s="4" t="s">
        <v>53</v>
      </c>
      <c r="C8" s="4" t="s">
        <v>27</v>
      </c>
      <c r="D8" s="4" t="s">
        <v>28</v>
      </c>
      <c r="E8" s="4" t="s">
        <v>26</v>
      </c>
      <c r="F8" s="4" t="s">
        <v>30</v>
      </c>
      <c r="G8" s="4" t="s">
        <v>25</v>
      </c>
      <c r="H8" s="4" t="s">
        <v>29</v>
      </c>
      <c r="I8" s="4" t="s">
        <v>31</v>
      </c>
      <c r="J8" s="4" t="s">
        <v>64</v>
      </c>
      <c r="K8" s="4" t="s">
        <v>42</v>
      </c>
      <c r="L8" s="4" t="s">
        <v>40</v>
      </c>
      <c r="M8" s="4" t="s">
        <v>50</v>
      </c>
      <c r="N8" s="4"/>
      <c r="O8" s="4"/>
      <c r="P8" s="4"/>
      <c r="Q8" s="4"/>
      <c r="R8" s="4"/>
      <c r="S8" s="4"/>
      <c r="T8" s="4" t="s">
        <v>34</v>
      </c>
      <c r="U8" s="4" t="s">
        <v>44</v>
      </c>
      <c r="V8" s="4" t="s">
        <v>36</v>
      </c>
      <c r="W8" s="5" t="s">
        <v>65</v>
      </c>
    </row>
    <row r="9" spans="1:23" x14ac:dyDescent="0.2">
      <c r="A9" s="4" t="s">
        <v>45</v>
      </c>
      <c r="B9" s="4" t="s">
        <v>24</v>
      </c>
      <c r="C9" s="4" t="s">
        <v>26</v>
      </c>
      <c r="D9" s="4" t="s">
        <v>28</v>
      </c>
      <c r="E9" s="4" t="s">
        <v>27</v>
      </c>
      <c r="F9" s="4" t="s">
        <v>30</v>
      </c>
      <c r="G9" s="4" t="s">
        <v>29</v>
      </c>
      <c r="H9" s="4" t="s">
        <v>25</v>
      </c>
      <c r="I9" s="4" t="s">
        <v>31</v>
      </c>
      <c r="J9" s="4" t="s">
        <v>73</v>
      </c>
      <c r="K9" s="4" t="s">
        <v>41</v>
      </c>
      <c r="L9" s="4" t="s">
        <v>50</v>
      </c>
      <c r="M9" s="4" t="s">
        <v>33</v>
      </c>
      <c r="N9" s="4" t="s">
        <v>74</v>
      </c>
      <c r="O9" s="4"/>
      <c r="P9" s="4"/>
      <c r="Q9" s="4"/>
      <c r="R9" s="4"/>
      <c r="S9" s="4"/>
      <c r="T9" s="4" t="s">
        <v>43</v>
      </c>
      <c r="U9" s="4" t="s">
        <v>35</v>
      </c>
      <c r="V9" s="4" t="s">
        <v>55</v>
      </c>
      <c r="W9" s="5" t="s">
        <v>75</v>
      </c>
    </row>
    <row r="10" spans="1:23" x14ac:dyDescent="0.2">
      <c r="A10" s="4" t="s">
        <v>45</v>
      </c>
      <c r="B10" s="4" t="s">
        <v>24</v>
      </c>
      <c r="C10" s="4" t="s">
        <v>29</v>
      </c>
      <c r="D10" s="4" t="s">
        <v>27</v>
      </c>
      <c r="E10" s="4" t="s">
        <v>25</v>
      </c>
      <c r="F10" s="4" t="s">
        <v>26</v>
      </c>
      <c r="G10" s="4" t="s">
        <v>28</v>
      </c>
      <c r="H10" s="4" t="s">
        <v>30</v>
      </c>
      <c r="I10" s="4" t="s">
        <v>31</v>
      </c>
      <c r="J10" s="4" t="s">
        <v>76</v>
      </c>
      <c r="K10" s="4" t="s">
        <v>42</v>
      </c>
      <c r="L10" s="4" t="s">
        <v>33</v>
      </c>
      <c r="M10" s="4" t="s">
        <v>68</v>
      </c>
      <c r="N10" s="4" t="s">
        <v>57</v>
      </c>
      <c r="O10" s="4" t="s">
        <v>50</v>
      </c>
      <c r="P10" s="4" t="s">
        <v>40</v>
      </c>
      <c r="Q10" s="4"/>
      <c r="R10" s="4"/>
      <c r="S10" s="4"/>
      <c r="T10" s="4" t="s">
        <v>51</v>
      </c>
      <c r="U10" s="4" t="s">
        <v>35</v>
      </c>
      <c r="V10" s="4" t="s">
        <v>58</v>
      </c>
      <c r="W10" s="5" t="s">
        <v>61</v>
      </c>
    </row>
    <row r="11" spans="1:23" x14ac:dyDescent="0.2">
      <c r="A11" s="4" t="s">
        <v>45</v>
      </c>
      <c r="B11" s="4" t="s">
        <v>24</v>
      </c>
      <c r="C11" s="4" t="s">
        <v>26</v>
      </c>
      <c r="D11" s="4" t="s">
        <v>28</v>
      </c>
      <c r="E11" s="4" t="s">
        <v>25</v>
      </c>
      <c r="F11" s="4" t="s">
        <v>27</v>
      </c>
      <c r="G11" s="4" t="s">
        <v>29</v>
      </c>
      <c r="H11" s="4" t="s">
        <v>30</v>
      </c>
      <c r="I11" s="4" t="s">
        <v>31</v>
      </c>
      <c r="J11" s="4" t="s">
        <v>77</v>
      </c>
      <c r="K11" s="4" t="s">
        <v>40</v>
      </c>
      <c r="L11" s="4"/>
      <c r="M11" s="4"/>
      <c r="N11" s="4"/>
      <c r="O11" s="4"/>
      <c r="P11" s="4"/>
      <c r="Q11" s="4"/>
      <c r="R11" s="4"/>
      <c r="S11" s="4"/>
      <c r="T11" s="4" t="s">
        <v>78</v>
      </c>
      <c r="U11" s="4" t="s">
        <v>35</v>
      </c>
      <c r="V11" s="4" t="s">
        <v>52</v>
      </c>
      <c r="W11" s="5" t="s">
        <v>79</v>
      </c>
    </row>
    <row r="12" spans="1:23" x14ac:dyDescent="0.2">
      <c r="A12" s="4" t="s">
        <v>45</v>
      </c>
      <c r="B12" s="4" t="s">
        <v>46</v>
      </c>
      <c r="C12" s="4" t="s">
        <v>29</v>
      </c>
      <c r="D12" s="4" t="s">
        <v>28</v>
      </c>
      <c r="E12" s="4" t="s">
        <v>27</v>
      </c>
      <c r="F12" s="4" t="s">
        <v>25</v>
      </c>
      <c r="G12" s="4" t="s">
        <v>26</v>
      </c>
      <c r="H12" s="4" t="s">
        <v>30</v>
      </c>
      <c r="I12" s="4" t="s">
        <v>31</v>
      </c>
      <c r="J12" s="4" t="s">
        <v>80</v>
      </c>
      <c r="K12" s="4" t="s">
        <v>33</v>
      </c>
      <c r="L12" s="4" t="s">
        <v>68</v>
      </c>
      <c r="M12" s="4"/>
      <c r="N12" s="4"/>
      <c r="O12" s="4"/>
      <c r="P12" s="4"/>
      <c r="Q12" s="4"/>
      <c r="R12" s="4"/>
      <c r="S12" s="4"/>
      <c r="T12" s="4" t="s">
        <v>51</v>
      </c>
      <c r="U12" s="4" t="s">
        <v>35</v>
      </c>
      <c r="V12" s="4" t="s">
        <v>55</v>
      </c>
      <c r="W12" s="5" t="s">
        <v>65</v>
      </c>
    </row>
    <row r="13" spans="1:23" x14ac:dyDescent="0.2">
      <c r="A13" s="4" t="s">
        <v>45</v>
      </c>
      <c r="B13" s="4" t="s">
        <v>24</v>
      </c>
      <c r="C13" s="4" t="s">
        <v>26</v>
      </c>
      <c r="D13" s="4" t="s">
        <v>25</v>
      </c>
      <c r="E13" s="4" t="s">
        <v>27</v>
      </c>
      <c r="F13" s="4" t="s">
        <v>28</v>
      </c>
      <c r="G13" s="4" t="s">
        <v>29</v>
      </c>
      <c r="H13" s="4" t="s">
        <v>30</v>
      </c>
      <c r="I13" s="4" t="s">
        <v>31</v>
      </c>
      <c r="J13" s="4" t="s">
        <v>81</v>
      </c>
      <c r="K13" s="4" t="s">
        <v>33</v>
      </c>
      <c r="L13" s="4" t="s">
        <v>57</v>
      </c>
      <c r="M13" s="4" t="s">
        <v>50</v>
      </c>
      <c r="N13" s="4" t="s">
        <v>41</v>
      </c>
      <c r="O13" s="4"/>
      <c r="P13" s="4"/>
      <c r="Q13" s="4"/>
      <c r="R13" s="4"/>
      <c r="S13" s="4"/>
      <c r="T13" s="4" t="s">
        <v>34</v>
      </c>
      <c r="U13" s="4" t="s">
        <v>35</v>
      </c>
      <c r="V13" s="4" t="s">
        <v>52</v>
      </c>
      <c r="W13" s="5" t="s">
        <v>79</v>
      </c>
    </row>
    <row r="14" spans="1:23" x14ac:dyDescent="0.2">
      <c r="A14" s="4" t="s">
        <v>45</v>
      </c>
      <c r="B14" s="4" t="s">
        <v>83</v>
      </c>
      <c r="C14" s="4" t="s">
        <v>26</v>
      </c>
      <c r="D14" s="4" t="s">
        <v>27</v>
      </c>
      <c r="E14" s="4" t="s">
        <v>29</v>
      </c>
      <c r="F14" s="4" t="s">
        <v>28</v>
      </c>
      <c r="G14" s="4" t="s">
        <v>25</v>
      </c>
      <c r="H14" s="4" t="s">
        <v>30</v>
      </c>
      <c r="I14" s="4" t="s">
        <v>31</v>
      </c>
      <c r="J14" s="4" t="s">
        <v>84</v>
      </c>
      <c r="K14" s="4" t="s">
        <v>42</v>
      </c>
      <c r="L14" s="4" t="s">
        <v>57</v>
      </c>
      <c r="M14" s="4" t="s">
        <v>33</v>
      </c>
      <c r="N14" s="4" t="s">
        <v>40</v>
      </c>
      <c r="O14" s="4" t="s">
        <v>50</v>
      </c>
      <c r="P14" s="4" t="s">
        <v>41</v>
      </c>
      <c r="Q14" s="4"/>
      <c r="R14" s="4"/>
      <c r="S14" s="4"/>
      <c r="T14" s="4" t="s">
        <v>51</v>
      </c>
      <c r="U14" s="4" t="s">
        <v>35</v>
      </c>
      <c r="V14" s="4" t="s">
        <v>58</v>
      </c>
      <c r="W14" s="5" t="s">
        <v>79</v>
      </c>
    </row>
    <row r="15" spans="1:23" x14ac:dyDescent="0.2">
      <c r="A15" s="4" t="s">
        <v>45</v>
      </c>
      <c r="B15" s="4" t="s">
        <v>85</v>
      </c>
      <c r="C15" s="4" t="s">
        <v>28</v>
      </c>
      <c r="D15" s="4" t="s">
        <v>26</v>
      </c>
      <c r="E15" s="4" t="s">
        <v>27</v>
      </c>
      <c r="F15" s="4" t="s">
        <v>30</v>
      </c>
      <c r="G15" s="4" t="s">
        <v>29</v>
      </c>
      <c r="H15" s="4" t="s">
        <v>25</v>
      </c>
      <c r="I15" s="4" t="s">
        <v>31</v>
      </c>
      <c r="J15" s="4" t="s">
        <v>86</v>
      </c>
      <c r="K15" s="4" t="s">
        <v>41</v>
      </c>
      <c r="L15" s="4" t="s">
        <v>74</v>
      </c>
      <c r="M15" s="4" t="s">
        <v>50</v>
      </c>
      <c r="N15" s="4" t="s">
        <v>40</v>
      </c>
      <c r="O15" s="4" t="s">
        <v>42</v>
      </c>
      <c r="P15" s="4"/>
      <c r="Q15" s="4"/>
      <c r="R15" s="4"/>
      <c r="S15" s="4"/>
      <c r="T15" s="4" t="s">
        <v>43</v>
      </c>
      <c r="U15" s="4" t="s">
        <v>35</v>
      </c>
      <c r="V15" s="4" t="s">
        <v>87</v>
      </c>
      <c r="W15" s="5" t="s">
        <v>88</v>
      </c>
    </row>
    <row r="16" spans="1:23" x14ac:dyDescent="0.2">
      <c r="A16" s="4" t="s">
        <v>45</v>
      </c>
      <c r="B16" s="4" t="s">
        <v>46</v>
      </c>
      <c r="C16" s="4" t="s">
        <v>30</v>
      </c>
      <c r="D16" s="4" t="s">
        <v>28</v>
      </c>
      <c r="E16" s="4" t="s">
        <v>27</v>
      </c>
      <c r="F16" s="4" t="s">
        <v>26</v>
      </c>
      <c r="G16" s="4" t="s">
        <v>25</v>
      </c>
      <c r="H16" s="4" t="s">
        <v>29</v>
      </c>
      <c r="I16" s="4" t="s">
        <v>31</v>
      </c>
      <c r="J16" s="4" t="s">
        <v>89</v>
      </c>
      <c r="K16" s="4" t="s">
        <v>50</v>
      </c>
      <c r="L16" s="4" t="s">
        <v>68</v>
      </c>
      <c r="M16" s="4"/>
      <c r="N16" s="4"/>
      <c r="O16" s="4"/>
      <c r="P16" s="4"/>
      <c r="Q16" s="4"/>
      <c r="R16" s="4"/>
      <c r="S16" s="4"/>
      <c r="T16" s="4" t="s">
        <v>43</v>
      </c>
      <c r="U16" s="4" t="s">
        <v>35</v>
      </c>
      <c r="V16" s="4" t="s">
        <v>58</v>
      </c>
      <c r="W16" s="5" t="s">
        <v>37</v>
      </c>
    </row>
    <row r="17" spans="1:23" x14ac:dyDescent="0.2">
      <c r="A17" s="4" t="s">
        <v>45</v>
      </c>
      <c r="B17" s="4" t="s">
        <v>24</v>
      </c>
      <c r="C17" s="4" t="s">
        <v>28</v>
      </c>
      <c r="D17" s="4" t="s">
        <v>25</v>
      </c>
      <c r="E17" s="4" t="s">
        <v>26</v>
      </c>
      <c r="F17" s="4" t="s">
        <v>27</v>
      </c>
      <c r="G17" s="4" t="s">
        <v>29</v>
      </c>
      <c r="H17" s="4" t="s">
        <v>30</v>
      </c>
      <c r="I17" s="4" t="s">
        <v>31</v>
      </c>
      <c r="J17" s="4" t="s">
        <v>82</v>
      </c>
      <c r="K17" s="4" t="s">
        <v>40</v>
      </c>
      <c r="L17" s="4" t="s">
        <v>41</v>
      </c>
      <c r="M17" s="4"/>
      <c r="N17" s="4"/>
      <c r="O17" s="4"/>
      <c r="P17" s="4"/>
      <c r="Q17" s="4"/>
      <c r="R17" s="4"/>
      <c r="S17" s="4"/>
      <c r="T17" s="4" t="s">
        <v>51</v>
      </c>
      <c r="U17" s="4" t="s">
        <v>35</v>
      </c>
      <c r="V17" s="4" t="s">
        <v>58</v>
      </c>
      <c r="W17" s="5" t="s">
        <v>79</v>
      </c>
    </row>
    <row r="18" spans="1:23" x14ac:dyDescent="0.2">
      <c r="A18" s="4" t="s">
        <v>45</v>
      </c>
      <c r="B18" s="4" t="s">
        <v>53</v>
      </c>
      <c r="C18" s="4" t="s">
        <v>29</v>
      </c>
      <c r="D18" s="4" t="s">
        <v>25</v>
      </c>
      <c r="E18" s="4" t="s">
        <v>27</v>
      </c>
      <c r="F18" s="4" t="s">
        <v>30</v>
      </c>
      <c r="G18" s="4" t="s">
        <v>28</v>
      </c>
      <c r="H18" s="4" t="s">
        <v>26</v>
      </c>
      <c r="I18" s="4" t="s">
        <v>31</v>
      </c>
      <c r="J18" s="4" t="s">
        <v>100</v>
      </c>
      <c r="K18" s="4" t="s">
        <v>57</v>
      </c>
      <c r="L18" s="4"/>
      <c r="M18" s="4"/>
      <c r="N18" s="4"/>
      <c r="O18" s="4"/>
      <c r="P18" s="4"/>
      <c r="Q18" s="4"/>
      <c r="R18" s="4"/>
      <c r="S18" s="4"/>
      <c r="T18" s="4" t="s">
        <v>34</v>
      </c>
      <c r="U18" s="4" t="s">
        <v>35</v>
      </c>
      <c r="V18" s="4" t="s">
        <v>36</v>
      </c>
      <c r="W18" s="5" t="s">
        <v>56</v>
      </c>
    </row>
    <row r="19" spans="1:23" x14ac:dyDescent="0.2">
      <c r="A19" s="4" t="s">
        <v>45</v>
      </c>
      <c r="B19" s="4" t="s">
        <v>24</v>
      </c>
      <c r="C19" s="4" t="s">
        <v>30</v>
      </c>
      <c r="D19" s="4" t="s">
        <v>28</v>
      </c>
      <c r="E19" s="4" t="s">
        <v>27</v>
      </c>
      <c r="F19" s="4" t="s">
        <v>25</v>
      </c>
      <c r="G19" s="4" t="s">
        <v>26</v>
      </c>
      <c r="H19" s="4" t="s">
        <v>29</v>
      </c>
      <c r="I19" s="4" t="s">
        <v>31</v>
      </c>
      <c r="J19" s="4" t="s">
        <v>101</v>
      </c>
      <c r="K19" s="4" t="s">
        <v>42</v>
      </c>
      <c r="L19" s="4" t="s">
        <v>33</v>
      </c>
      <c r="M19" s="4" t="s">
        <v>40</v>
      </c>
      <c r="N19" s="4" t="s">
        <v>50</v>
      </c>
      <c r="O19" s="4"/>
      <c r="P19" s="4"/>
      <c r="Q19" s="4"/>
      <c r="R19" s="4"/>
      <c r="S19" s="4"/>
      <c r="T19" s="4" t="s">
        <v>78</v>
      </c>
      <c r="U19" s="4" t="s">
        <v>35</v>
      </c>
      <c r="V19" s="4" t="s">
        <v>58</v>
      </c>
      <c r="W19" s="5" t="s">
        <v>79</v>
      </c>
    </row>
    <row r="20" spans="1:23" x14ac:dyDescent="0.2">
      <c r="A20" s="4" t="s">
        <v>45</v>
      </c>
      <c r="B20" s="4" t="s">
        <v>24</v>
      </c>
      <c r="C20" s="4" t="s">
        <v>29</v>
      </c>
      <c r="D20" s="4" t="s">
        <v>27</v>
      </c>
      <c r="E20" s="4" t="s">
        <v>26</v>
      </c>
      <c r="F20" s="4" t="s">
        <v>28</v>
      </c>
      <c r="G20" s="4" t="s">
        <v>30</v>
      </c>
      <c r="H20" s="4" t="s">
        <v>25</v>
      </c>
      <c r="I20" s="4" t="s">
        <v>31</v>
      </c>
      <c r="J20" s="4" t="s">
        <v>82</v>
      </c>
      <c r="K20" s="4" t="s">
        <v>41</v>
      </c>
      <c r="L20" s="4" t="s">
        <v>33</v>
      </c>
      <c r="M20" s="4"/>
      <c r="N20" s="4"/>
      <c r="O20" s="4"/>
      <c r="P20" s="4"/>
      <c r="Q20" s="4"/>
      <c r="R20" s="4"/>
      <c r="S20" s="4"/>
      <c r="T20" s="4" t="s">
        <v>34</v>
      </c>
      <c r="U20" s="4" t="s">
        <v>35</v>
      </c>
      <c r="V20" s="4" t="s">
        <v>36</v>
      </c>
      <c r="W20" s="5" t="s">
        <v>79</v>
      </c>
    </row>
    <row r="21" spans="1:23" x14ac:dyDescent="0.2">
      <c r="A21" s="4" t="s">
        <v>45</v>
      </c>
      <c r="B21" s="4" t="s">
        <v>102</v>
      </c>
      <c r="C21" s="4" t="s">
        <v>28</v>
      </c>
      <c r="D21" s="4" t="s">
        <v>26</v>
      </c>
      <c r="E21" s="4" t="s">
        <v>27</v>
      </c>
      <c r="F21" s="4" t="s">
        <v>25</v>
      </c>
      <c r="G21" s="4" t="s">
        <v>29</v>
      </c>
      <c r="H21" s="4" t="s">
        <v>30</v>
      </c>
      <c r="I21" s="4" t="s">
        <v>31</v>
      </c>
      <c r="J21" s="4" t="s">
        <v>103</v>
      </c>
      <c r="K21" s="4" t="s">
        <v>74</v>
      </c>
      <c r="L21" s="4" t="s">
        <v>41</v>
      </c>
      <c r="M21" s="4" t="s">
        <v>50</v>
      </c>
      <c r="N21" s="4" t="s">
        <v>57</v>
      </c>
      <c r="O21" s="4" t="s">
        <v>40</v>
      </c>
      <c r="P21" s="4" t="s">
        <v>33</v>
      </c>
      <c r="Q21" s="4"/>
      <c r="R21" s="4"/>
      <c r="S21" s="4"/>
      <c r="T21" s="4" t="s">
        <v>34</v>
      </c>
      <c r="U21" s="4" t="s">
        <v>35</v>
      </c>
      <c r="V21" s="4" t="s">
        <v>87</v>
      </c>
      <c r="W21" s="5" t="s">
        <v>56</v>
      </c>
    </row>
    <row r="22" spans="1:23" x14ac:dyDescent="0.2">
      <c r="A22" s="4" t="s">
        <v>45</v>
      </c>
      <c r="B22" s="4" t="s">
        <v>46</v>
      </c>
      <c r="C22" s="4" t="s">
        <v>27</v>
      </c>
      <c r="D22" s="4" t="s">
        <v>25</v>
      </c>
      <c r="E22" s="4" t="s">
        <v>28</v>
      </c>
      <c r="F22" s="4" t="s">
        <v>26</v>
      </c>
      <c r="G22" s="4" t="s">
        <v>29</v>
      </c>
      <c r="H22" s="4" t="s">
        <v>30</v>
      </c>
      <c r="I22" s="4" t="s">
        <v>31</v>
      </c>
      <c r="J22" s="4" t="s">
        <v>104</v>
      </c>
      <c r="K22" s="4" t="s">
        <v>33</v>
      </c>
      <c r="L22" s="4" t="s">
        <v>57</v>
      </c>
      <c r="M22" s="4"/>
      <c r="N22" s="4"/>
      <c r="O22" s="4"/>
      <c r="P22" s="4"/>
      <c r="Q22" s="4"/>
      <c r="R22" s="4"/>
      <c r="S22" s="4"/>
      <c r="T22" s="4" t="s">
        <v>34</v>
      </c>
      <c r="U22" s="4" t="s">
        <v>35</v>
      </c>
      <c r="V22" s="4" t="s">
        <v>58</v>
      </c>
      <c r="W22" s="5" t="s">
        <v>65</v>
      </c>
    </row>
    <row r="23" spans="1:23" x14ac:dyDescent="0.2">
      <c r="A23" s="4" t="s">
        <v>45</v>
      </c>
      <c r="B23" s="4" t="s">
        <v>24</v>
      </c>
      <c r="C23" s="4" t="s">
        <v>26</v>
      </c>
      <c r="D23" s="4" t="s">
        <v>28</v>
      </c>
      <c r="E23" s="4" t="s">
        <v>27</v>
      </c>
      <c r="F23" s="4" t="s">
        <v>29</v>
      </c>
      <c r="G23" s="4" t="s">
        <v>30</v>
      </c>
      <c r="H23" s="4" t="s">
        <v>25</v>
      </c>
      <c r="I23" s="4" t="s">
        <v>31</v>
      </c>
      <c r="J23" s="4" t="s">
        <v>106</v>
      </c>
      <c r="K23" s="4" t="s">
        <v>50</v>
      </c>
      <c r="L23" s="4"/>
      <c r="M23" s="4"/>
      <c r="N23" s="4"/>
      <c r="O23" s="4"/>
      <c r="P23" s="4"/>
      <c r="Q23" s="4"/>
      <c r="R23" s="4"/>
      <c r="S23" s="4"/>
      <c r="T23" s="4" t="s">
        <v>48</v>
      </c>
      <c r="U23" s="4" t="s">
        <v>35</v>
      </c>
      <c r="V23" s="4" t="s">
        <v>52</v>
      </c>
      <c r="W23" s="5" t="s">
        <v>56</v>
      </c>
    </row>
    <row r="24" spans="1:23" x14ac:dyDescent="0.2">
      <c r="A24" s="4" t="s">
        <v>45</v>
      </c>
      <c r="B24" s="4" t="s">
        <v>24</v>
      </c>
      <c r="C24" s="4" t="s">
        <v>29</v>
      </c>
      <c r="D24" s="4" t="s">
        <v>28</v>
      </c>
      <c r="E24" s="4" t="s">
        <v>25</v>
      </c>
      <c r="F24" s="4" t="s">
        <v>26</v>
      </c>
      <c r="G24" s="4" t="s">
        <v>27</v>
      </c>
      <c r="H24" s="4" t="s">
        <v>30</v>
      </c>
      <c r="I24" s="4" t="s">
        <v>31</v>
      </c>
      <c r="J24" s="4" t="s">
        <v>108</v>
      </c>
      <c r="K24" s="4" t="s">
        <v>40</v>
      </c>
      <c r="L24" s="4" t="s">
        <v>41</v>
      </c>
      <c r="M24" s="4" t="s">
        <v>33</v>
      </c>
      <c r="N24" s="4" t="s">
        <v>42</v>
      </c>
      <c r="O24" s="4"/>
      <c r="P24" s="4"/>
      <c r="Q24" s="4"/>
      <c r="R24" s="4"/>
      <c r="S24" s="4"/>
      <c r="T24" s="4" t="s">
        <v>109</v>
      </c>
      <c r="U24" s="4" t="s">
        <v>35</v>
      </c>
      <c r="V24" s="4" t="s">
        <v>55</v>
      </c>
      <c r="W24" s="5" t="s">
        <v>79</v>
      </c>
    </row>
    <row r="25" spans="1:23" x14ac:dyDescent="0.2">
      <c r="A25" s="4" t="s">
        <v>45</v>
      </c>
      <c r="B25" s="4" t="s">
        <v>83</v>
      </c>
      <c r="C25" s="4" t="s">
        <v>25</v>
      </c>
      <c r="D25" s="4" t="s">
        <v>27</v>
      </c>
      <c r="E25" s="4" t="s">
        <v>30</v>
      </c>
      <c r="F25" s="4" t="s">
        <v>26</v>
      </c>
      <c r="G25" s="4" t="s">
        <v>28</v>
      </c>
      <c r="H25" s="4" t="s">
        <v>29</v>
      </c>
      <c r="I25" s="4" t="s">
        <v>31</v>
      </c>
      <c r="J25" s="4" t="s">
        <v>111</v>
      </c>
      <c r="K25" s="4" t="s">
        <v>68</v>
      </c>
      <c r="L25" s="4" t="s">
        <v>33</v>
      </c>
      <c r="M25" s="4" t="s">
        <v>57</v>
      </c>
      <c r="N25" s="4" t="s">
        <v>40</v>
      </c>
      <c r="O25" s="4"/>
      <c r="P25" s="4"/>
      <c r="Q25" s="4"/>
      <c r="R25" s="4"/>
      <c r="S25" s="4"/>
      <c r="T25" s="4" t="s">
        <v>78</v>
      </c>
      <c r="U25" s="4" t="s">
        <v>35</v>
      </c>
      <c r="V25" s="4" t="s">
        <v>58</v>
      </c>
      <c r="W25" s="5" t="s">
        <v>56</v>
      </c>
    </row>
    <row r="26" spans="1:23" x14ac:dyDescent="0.2">
      <c r="A26" s="4" t="s">
        <v>45</v>
      </c>
      <c r="B26" s="4" t="s">
        <v>24</v>
      </c>
      <c r="C26" s="4" t="s">
        <v>28</v>
      </c>
      <c r="D26" s="4" t="s">
        <v>27</v>
      </c>
      <c r="E26" s="4" t="s">
        <v>25</v>
      </c>
      <c r="F26" s="4" t="s">
        <v>26</v>
      </c>
      <c r="G26" s="4" t="s">
        <v>29</v>
      </c>
      <c r="H26" s="4" t="s">
        <v>30</v>
      </c>
      <c r="I26" s="4" t="s">
        <v>31</v>
      </c>
      <c r="J26" s="4" t="s">
        <v>112</v>
      </c>
      <c r="K26" s="4" t="s">
        <v>40</v>
      </c>
      <c r="L26" s="4"/>
      <c r="M26" s="4"/>
      <c r="N26" s="4"/>
      <c r="O26" s="4"/>
      <c r="P26" s="4"/>
      <c r="Q26" s="4"/>
      <c r="R26" s="4"/>
      <c r="S26" s="4"/>
      <c r="T26" s="4" t="s">
        <v>34</v>
      </c>
      <c r="U26" s="4" t="s">
        <v>44</v>
      </c>
      <c r="V26" s="4" t="s">
        <v>36</v>
      </c>
      <c r="W26" s="5" t="s">
        <v>88</v>
      </c>
    </row>
    <row r="27" spans="1:23" x14ac:dyDescent="0.2">
      <c r="A27" s="4" t="s">
        <v>45</v>
      </c>
      <c r="B27" s="4" t="s">
        <v>24</v>
      </c>
      <c r="C27" s="4" t="s">
        <v>28</v>
      </c>
      <c r="D27" s="4" t="s">
        <v>26</v>
      </c>
      <c r="E27" s="4" t="s">
        <v>25</v>
      </c>
      <c r="F27" s="4" t="s">
        <v>27</v>
      </c>
      <c r="G27" s="4" t="s">
        <v>30</v>
      </c>
      <c r="H27" s="4" t="s">
        <v>29</v>
      </c>
      <c r="I27" s="4" t="s">
        <v>31</v>
      </c>
      <c r="J27" s="4" t="s">
        <v>113</v>
      </c>
      <c r="K27" s="4" t="s">
        <v>74</v>
      </c>
      <c r="L27" s="4" t="s">
        <v>40</v>
      </c>
      <c r="M27" s="4" t="s">
        <v>33</v>
      </c>
      <c r="N27" s="4" t="s">
        <v>57</v>
      </c>
      <c r="O27" s="4" t="s">
        <v>42</v>
      </c>
      <c r="P27" s="4" t="s">
        <v>50</v>
      </c>
      <c r="Q27" s="4" t="s">
        <v>41</v>
      </c>
      <c r="R27" s="4"/>
      <c r="S27" s="4"/>
      <c r="T27" s="4" t="s">
        <v>43</v>
      </c>
      <c r="U27" s="4" t="s">
        <v>35</v>
      </c>
      <c r="V27" s="4" t="s">
        <v>87</v>
      </c>
      <c r="W27" s="5" t="s">
        <v>37</v>
      </c>
    </row>
    <row r="28" spans="1:23" x14ac:dyDescent="0.2">
      <c r="A28" s="4" t="s">
        <v>45</v>
      </c>
      <c r="B28" s="4" t="s">
        <v>83</v>
      </c>
      <c r="C28" s="4" t="s">
        <v>29</v>
      </c>
      <c r="D28" s="4" t="s">
        <v>26</v>
      </c>
      <c r="E28" s="4" t="s">
        <v>28</v>
      </c>
      <c r="F28" s="4" t="s">
        <v>27</v>
      </c>
      <c r="G28" s="4" t="s">
        <v>25</v>
      </c>
      <c r="H28" s="4" t="s">
        <v>30</v>
      </c>
      <c r="I28" s="4" t="s">
        <v>31</v>
      </c>
      <c r="J28" s="4" t="s">
        <v>115</v>
      </c>
      <c r="K28" s="4" t="s">
        <v>50</v>
      </c>
      <c r="L28" s="4" t="s">
        <v>40</v>
      </c>
      <c r="M28" s="4" t="s">
        <v>42</v>
      </c>
      <c r="N28" s="4" t="s">
        <v>41</v>
      </c>
      <c r="O28" s="4" t="s">
        <v>74</v>
      </c>
      <c r="P28" s="4"/>
      <c r="Q28" s="4"/>
      <c r="R28" s="4"/>
      <c r="S28" s="4"/>
      <c r="T28" s="4" t="s">
        <v>34</v>
      </c>
      <c r="U28" s="4" t="s">
        <v>35</v>
      </c>
      <c r="V28" s="4" t="s">
        <v>55</v>
      </c>
      <c r="W28" s="5" t="s">
        <v>37</v>
      </c>
    </row>
    <row r="29" spans="1:23" x14ac:dyDescent="0.2">
      <c r="A29" s="4" t="s">
        <v>45</v>
      </c>
      <c r="B29" s="4" t="s">
        <v>24</v>
      </c>
      <c r="C29" s="4" t="s">
        <v>30</v>
      </c>
      <c r="D29" s="4" t="s">
        <v>27</v>
      </c>
      <c r="E29" s="4" t="s">
        <v>28</v>
      </c>
      <c r="F29" s="4" t="s">
        <v>26</v>
      </c>
      <c r="G29" s="4" t="s">
        <v>29</v>
      </c>
      <c r="H29" s="4" t="s">
        <v>25</v>
      </c>
      <c r="I29" s="4" t="s">
        <v>31</v>
      </c>
      <c r="J29" s="4" t="s">
        <v>116</v>
      </c>
      <c r="K29" s="4" t="s">
        <v>50</v>
      </c>
      <c r="L29" s="4" t="s">
        <v>74</v>
      </c>
      <c r="M29" s="4" t="s">
        <v>33</v>
      </c>
      <c r="N29" s="4" t="s">
        <v>68</v>
      </c>
      <c r="O29" s="4" t="s">
        <v>57</v>
      </c>
      <c r="P29" s="4"/>
      <c r="Q29" s="4"/>
      <c r="R29" s="4"/>
      <c r="S29" s="4"/>
      <c r="T29" s="4" t="s">
        <v>34</v>
      </c>
      <c r="U29" s="4" t="s">
        <v>35</v>
      </c>
      <c r="V29" s="4" t="s">
        <v>55</v>
      </c>
      <c r="W29" s="5" t="s">
        <v>56</v>
      </c>
    </row>
    <row r="30" spans="1:23" x14ac:dyDescent="0.2">
      <c r="A30" s="4" t="s">
        <v>45</v>
      </c>
      <c r="B30" s="4" t="s">
        <v>53</v>
      </c>
      <c r="C30" s="4" t="s">
        <v>27</v>
      </c>
      <c r="D30" s="4" t="s">
        <v>28</v>
      </c>
      <c r="E30" s="4" t="s">
        <v>25</v>
      </c>
      <c r="F30" s="4" t="s">
        <v>26</v>
      </c>
      <c r="G30" s="4" t="s">
        <v>29</v>
      </c>
      <c r="H30" s="4" t="s">
        <v>30</v>
      </c>
      <c r="I30" s="4" t="s">
        <v>31</v>
      </c>
      <c r="J30" s="4" t="s">
        <v>117</v>
      </c>
      <c r="K30" s="4" t="s">
        <v>40</v>
      </c>
      <c r="L30" s="4" t="s">
        <v>41</v>
      </c>
      <c r="M30" s="4" t="s">
        <v>33</v>
      </c>
      <c r="N30" s="4"/>
      <c r="O30" s="4"/>
      <c r="P30" s="4"/>
      <c r="Q30" s="4"/>
      <c r="R30" s="4"/>
      <c r="S30" s="4"/>
      <c r="T30" s="4" t="s">
        <v>43</v>
      </c>
      <c r="U30" s="4" t="s">
        <v>35</v>
      </c>
      <c r="V30" s="4" t="s">
        <v>87</v>
      </c>
      <c r="W30" s="5" t="s">
        <v>69</v>
      </c>
    </row>
    <row r="31" spans="1:23" x14ac:dyDescent="0.2">
      <c r="A31" s="4" t="s">
        <v>45</v>
      </c>
      <c r="B31" s="4" t="s">
        <v>83</v>
      </c>
      <c r="C31" s="4" t="s">
        <v>27</v>
      </c>
      <c r="D31" s="4" t="s">
        <v>29</v>
      </c>
      <c r="E31" s="4" t="s">
        <v>26</v>
      </c>
      <c r="F31" s="4" t="s">
        <v>28</v>
      </c>
      <c r="G31" s="4" t="s">
        <v>25</v>
      </c>
      <c r="H31" s="4" t="s">
        <v>30</v>
      </c>
      <c r="I31" s="4" t="s">
        <v>31</v>
      </c>
      <c r="J31" s="4" t="s">
        <v>115</v>
      </c>
      <c r="K31" s="4" t="s">
        <v>50</v>
      </c>
      <c r="L31" s="4" t="s">
        <v>33</v>
      </c>
      <c r="M31" s="4" t="s">
        <v>57</v>
      </c>
      <c r="N31" s="4" t="s">
        <v>41</v>
      </c>
      <c r="O31" s="4" t="s">
        <v>68</v>
      </c>
      <c r="P31" s="4" t="s">
        <v>40</v>
      </c>
      <c r="Q31" s="4" t="s">
        <v>74</v>
      </c>
      <c r="R31" s="4" t="s">
        <v>42</v>
      </c>
      <c r="S31" s="4"/>
      <c r="T31" s="4" t="s">
        <v>34</v>
      </c>
      <c r="U31" s="4" t="s">
        <v>35</v>
      </c>
      <c r="V31" s="4" t="s">
        <v>87</v>
      </c>
      <c r="W31" s="5" t="s">
        <v>37</v>
      </c>
    </row>
    <row r="32" spans="1:23" x14ac:dyDescent="0.2">
      <c r="A32" s="4" t="s">
        <v>45</v>
      </c>
      <c r="B32" s="4" t="s">
        <v>102</v>
      </c>
      <c r="C32" s="4" t="s">
        <v>25</v>
      </c>
      <c r="D32" s="4" t="s">
        <v>27</v>
      </c>
      <c r="E32" s="4" t="s">
        <v>30</v>
      </c>
      <c r="F32" s="4" t="s">
        <v>26</v>
      </c>
      <c r="G32" s="4" t="s">
        <v>28</v>
      </c>
      <c r="H32" s="4" t="s">
        <v>29</v>
      </c>
      <c r="I32" s="4" t="s">
        <v>31</v>
      </c>
      <c r="J32" s="4" t="s">
        <v>119</v>
      </c>
      <c r="K32" s="4" t="s">
        <v>50</v>
      </c>
      <c r="L32" s="4" t="s">
        <v>57</v>
      </c>
      <c r="M32" s="4" t="s">
        <v>33</v>
      </c>
      <c r="N32" s="4"/>
      <c r="O32" s="4"/>
      <c r="P32" s="4"/>
      <c r="Q32" s="4"/>
      <c r="R32" s="4"/>
      <c r="S32" s="4"/>
      <c r="T32" s="4" t="s">
        <v>34</v>
      </c>
      <c r="U32" s="4" t="s">
        <v>35</v>
      </c>
      <c r="V32" s="4" t="s">
        <v>87</v>
      </c>
      <c r="W32" s="5" t="s">
        <v>79</v>
      </c>
    </row>
    <row r="33" spans="1:23" x14ac:dyDescent="0.2">
      <c r="A33" s="4" t="s">
        <v>45</v>
      </c>
      <c r="B33" s="4" t="s">
        <v>24</v>
      </c>
      <c r="C33" s="4" t="s">
        <v>29</v>
      </c>
      <c r="D33" s="4" t="s">
        <v>27</v>
      </c>
      <c r="E33" s="4" t="s">
        <v>28</v>
      </c>
      <c r="F33" s="4" t="s">
        <v>26</v>
      </c>
      <c r="G33" s="4" t="s">
        <v>25</v>
      </c>
      <c r="H33" s="4" t="s">
        <v>30</v>
      </c>
      <c r="I33" s="4" t="s">
        <v>31</v>
      </c>
      <c r="J33" s="4" t="s">
        <v>121</v>
      </c>
      <c r="K33" s="4" t="s">
        <v>57</v>
      </c>
      <c r="L33" s="4" t="s">
        <v>41</v>
      </c>
      <c r="M33" s="4" t="s">
        <v>40</v>
      </c>
      <c r="N33" s="4" t="s">
        <v>68</v>
      </c>
      <c r="O33" s="4"/>
      <c r="P33" s="4"/>
      <c r="Q33" s="4"/>
      <c r="R33" s="4"/>
      <c r="S33" s="4"/>
      <c r="T33" s="4" t="s">
        <v>51</v>
      </c>
      <c r="U33" s="4" t="s">
        <v>35</v>
      </c>
      <c r="V33" s="4" t="s">
        <v>36</v>
      </c>
      <c r="W33" s="5" t="s">
        <v>69</v>
      </c>
    </row>
    <row r="34" spans="1:23" x14ac:dyDescent="0.2">
      <c r="A34" s="4" t="s">
        <v>45</v>
      </c>
      <c r="B34" s="4" t="s">
        <v>24</v>
      </c>
      <c r="C34" s="4" t="s">
        <v>26</v>
      </c>
      <c r="D34" s="4" t="s">
        <v>28</v>
      </c>
      <c r="E34" s="4" t="s">
        <v>29</v>
      </c>
      <c r="F34" s="4" t="s">
        <v>27</v>
      </c>
      <c r="G34" s="4" t="s">
        <v>30</v>
      </c>
      <c r="H34" s="4" t="s">
        <v>25</v>
      </c>
      <c r="I34" s="4" t="s">
        <v>31</v>
      </c>
      <c r="J34" s="4" t="s">
        <v>122</v>
      </c>
      <c r="K34" s="4" t="s">
        <v>33</v>
      </c>
      <c r="L34" s="4" t="s">
        <v>57</v>
      </c>
      <c r="M34" s="4" t="s">
        <v>40</v>
      </c>
      <c r="N34" s="4" t="s">
        <v>41</v>
      </c>
      <c r="O34" s="4" t="s">
        <v>50</v>
      </c>
      <c r="P34" s="4"/>
      <c r="Q34" s="4"/>
      <c r="R34" s="4"/>
      <c r="S34" s="4"/>
      <c r="T34" s="4" t="s">
        <v>34</v>
      </c>
      <c r="U34" s="4" t="s">
        <v>35</v>
      </c>
      <c r="V34" s="4" t="s">
        <v>123</v>
      </c>
      <c r="W34" s="5" t="s">
        <v>79</v>
      </c>
    </row>
    <row r="35" spans="1:23" x14ac:dyDescent="0.2">
      <c r="A35" s="4" t="s">
        <v>45</v>
      </c>
      <c r="B35" s="4" t="s">
        <v>24</v>
      </c>
      <c r="C35" s="4" t="s">
        <v>28</v>
      </c>
      <c r="D35" s="4" t="s">
        <v>27</v>
      </c>
      <c r="E35" s="4" t="s">
        <v>25</v>
      </c>
      <c r="F35" s="4" t="s">
        <v>26</v>
      </c>
      <c r="G35" s="4" t="s">
        <v>30</v>
      </c>
      <c r="H35" s="4" t="s">
        <v>29</v>
      </c>
      <c r="I35" s="4" t="s">
        <v>31</v>
      </c>
      <c r="J35" s="4" t="s">
        <v>125</v>
      </c>
      <c r="K35" s="4" t="s">
        <v>40</v>
      </c>
      <c r="L35" s="4" t="s">
        <v>74</v>
      </c>
      <c r="M35" s="4"/>
      <c r="N35" s="4"/>
      <c r="O35" s="4"/>
      <c r="P35" s="4"/>
      <c r="Q35" s="4"/>
      <c r="R35" s="4"/>
      <c r="S35" s="4"/>
      <c r="T35" s="4" t="s">
        <v>34</v>
      </c>
      <c r="U35" s="4" t="s">
        <v>35</v>
      </c>
      <c r="V35" s="4" t="s">
        <v>58</v>
      </c>
      <c r="W35" s="5" t="s">
        <v>79</v>
      </c>
    </row>
    <row r="36" spans="1:23" x14ac:dyDescent="0.2">
      <c r="A36" s="4" t="s">
        <v>45</v>
      </c>
      <c r="B36" s="4" t="s">
        <v>46</v>
      </c>
      <c r="C36" s="4" t="s">
        <v>27</v>
      </c>
      <c r="D36" s="4" t="s">
        <v>28</v>
      </c>
      <c r="E36" s="4" t="s">
        <v>26</v>
      </c>
      <c r="F36" s="4" t="s">
        <v>25</v>
      </c>
      <c r="G36" s="4" t="s">
        <v>29</v>
      </c>
      <c r="H36" s="4" t="s">
        <v>30</v>
      </c>
      <c r="I36" s="4" t="s">
        <v>39</v>
      </c>
      <c r="J36" s="4"/>
      <c r="K36" s="4" t="s">
        <v>74</v>
      </c>
      <c r="L36" s="4" t="s">
        <v>40</v>
      </c>
      <c r="M36" s="4" t="s">
        <v>33</v>
      </c>
      <c r="N36" s="4" t="s">
        <v>57</v>
      </c>
      <c r="O36" s="4" t="s">
        <v>50</v>
      </c>
      <c r="P36" s="4" t="s">
        <v>41</v>
      </c>
      <c r="Q36" s="4"/>
      <c r="R36" s="4"/>
      <c r="S36" s="4"/>
      <c r="T36" s="4" t="s">
        <v>34</v>
      </c>
      <c r="U36" s="4" t="s">
        <v>35</v>
      </c>
      <c r="V36" s="4" t="s">
        <v>36</v>
      </c>
      <c r="W36" s="5"/>
    </row>
    <row r="37" spans="1:23" x14ac:dyDescent="0.2">
      <c r="A37" s="4" t="s">
        <v>45</v>
      </c>
      <c r="B37" s="4" t="s">
        <v>53</v>
      </c>
      <c r="C37" s="4" t="s">
        <v>27</v>
      </c>
      <c r="D37" s="4" t="s">
        <v>28</v>
      </c>
      <c r="E37" s="4" t="s">
        <v>25</v>
      </c>
      <c r="F37" s="4" t="s">
        <v>26</v>
      </c>
      <c r="G37" s="4" t="s">
        <v>30</v>
      </c>
      <c r="H37" s="4" t="s">
        <v>29</v>
      </c>
      <c r="I37" s="4" t="s">
        <v>31</v>
      </c>
      <c r="J37" s="4" t="s">
        <v>128</v>
      </c>
      <c r="K37" s="4" t="s">
        <v>57</v>
      </c>
      <c r="L37" s="4" t="s">
        <v>50</v>
      </c>
      <c r="M37" s="4" t="s">
        <v>40</v>
      </c>
      <c r="N37" s="4" t="s">
        <v>41</v>
      </c>
      <c r="O37" s="4"/>
      <c r="P37" s="4"/>
      <c r="Q37" s="4"/>
      <c r="R37" s="4"/>
      <c r="S37" s="4"/>
      <c r="T37" s="4" t="s">
        <v>34</v>
      </c>
      <c r="U37" s="4" t="s">
        <v>35</v>
      </c>
      <c r="V37" s="4" t="s">
        <v>58</v>
      </c>
      <c r="W37" s="5" t="s">
        <v>79</v>
      </c>
    </row>
    <row r="38" spans="1:23" x14ac:dyDescent="0.2">
      <c r="A38" s="4" t="s">
        <v>45</v>
      </c>
      <c r="B38" s="4" t="s">
        <v>53</v>
      </c>
      <c r="C38" s="4" t="s">
        <v>25</v>
      </c>
      <c r="D38" s="4" t="s">
        <v>26</v>
      </c>
      <c r="E38" s="4" t="s">
        <v>27</v>
      </c>
      <c r="F38" s="4" t="s">
        <v>29</v>
      </c>
      <c r="G38" s="4" t="s">
        <v>28</v>
      </c>
      <c r="H38" s="4" t="s">
        <v>30</v>
      </c>
      <c r="I38" s="4" t="s">
        <v>31</v>
      </c>
      <c r="J38" s="4" t="s">
        <v>129</v>
      </c>
      <c r="K38" s="4" t="s">
        <v>40</v>
      </c>
      <c r="L38" s="4" t="s">
        <v>42</v>
      </c>
      <c r="M38" s="4" t="s">
        <v>33</v>
      </c>
      <c r="N38" s="4" t="s">
        <v>50</v>
      </c>
      <c r="O38" s="4" t="s">
        <v>41</v>
      </c>
      <c r="P38" s="4" t="s">
        <v>57</v>
      </c>
      <c r="Q38" s="4"/>
      <c r="R38" s="4"/>
      <c r="S38" s="4"/>
      <c r="T38" s="4" t="s">
        <v>34</v>
      </c>
      <c r="U38" s="4" t="s">
        <v>35</v>
      </c>
      <c r="V38" s="4" t="s">
        <v>36</v>
      </c>
      <c r="W38" s="5" t="s">
        <v>56</v>
      </c>
    </row>
    <row r="39" spans="1:23" x14ac:dyDescent="0.2">
      <c r="A39" s="4" t="s">
        <v>23</v>
      </c>
      <c r="B39" s="4" t="s">
        <v>24</v>
      </c>
      <c r="C39" s="4" t="s">
        <v>25</v>
      </c>
      <c r="D39" s="4" t="s">
        <v>26</v>
      </c>
      <c r="E39" s="4" t="s">
        <v>27</v>
      </c>
      <c r="F39" s="4" t="s">
        <v>28</v>
      </c>
      <c r="G39" s="4" t="s">
        <v>29</v>
      </c>
      <c r="H39" s="4" t="s">
        <v>30</v>
      </c>
      <c r="I39" s="4" t="s">
        <v>31</v>
      </c>
      <c r="J39" s="4" t="s">
        <v>32</v>
      </c>
      <c r="K39" s="4" t="s">
        <v>33</v>
      </c>
      <c r="L39" s="4"/>
      <c r="M39" s="4"/>
      <c r="N39" s="4"/>
      <c r="O39" s="4"/>
      <c r="P39" s="4"/>
      <c r="Q39" s="4"/>
      <c r="R39" s="4"/>
      <c r="S39" s="4"/>
      <c r="T39" s="4" t="s">
        <v>34</v>
      </c>
      <c r="U39" s="4" t="s">
        <v>35</v>
      </c>
      <c r="V39" s="4" t="s">
        <v>36</v>
      </c>
      <c r="W39" s="5" t="s">
        <v>37</v>
      </c>
    </row>
    <row r="40" spans="1:23" x14ac:dyDescent="0.2">
      <c r="A40" s="4" t="s">
        <v>23</v>
      </c>
      <c r="B40" s="4" t="s">
        <v>95</v>
      </c>
      <c r="C40" s="4" t="s">
        <v>27</v>
      </c>
      <c r="D40" s="4" t="s">
        <v>29</v>
      </c>
      <c r="E40" s="4" t="s">
        <v>30</v>
      </c>
      <c r="F40" s="4" t="s">
        <v>26</v>
      </c>
      <c r="G40" s="4" t="s">
        <v>28</v>
      </c>
      <c r="H40" s="4" t="s">
        <v>25</v>
      </c>
      <c r="I40" s="4" t="s">
        <v>31</v>
      </c>
      <c r="J40" s="4" t="s">
        <v>96</v>
      </c>
      <c r="K40" s="4" t="s">
        <v>41</v>
      </c>
      <c r="L40" s="4" t="s">
        <v>68</v>
      </c>
      <c r="M40" s="4" t="s">
        <v>42</v>
      </c>
      <c r="N40" s="4" t="s">
        <v>50</v>
      </c>
      <c r="O40" s="4" t="s">
        <v>57</v>
      </c>
      <c r="P40" s="4" t="s">
        <v>74</v>
      </c>
      <c r="Q40" s="4" t="s">
        <v>40</v>
      </c>
      <c r="R40" s="4" t="s">
        <v>33</v>
      </c>
      <c r="S40" s="4" t="s">
        <v>97</v>
      </c>
      <c r="T40" s="4" t="s">
        <v>51</v>
      </c>
      <c r="U40" s="4" t="s">
        <v>35</v>
      </c>
      <c r="V40" s="4" t="s">
        <v>52</v>
      </c>
      <c r="W40" s="5" t="s">
        <v>65</v>
      </c>
    </row>
    <row r="41" spans="1:23" x14ac:dyDescent="0.2">
      <c r="A41" s="4" t="s">
        <v>23</v>
      </c>
      <c r="B41" s="4" t="s">
        <v>46</v>
      </c>
      <c r="C41" s="4" t="s">
        <v>28</v>
      </c>
      <c r="D41" s="4" t="s">
        <v>25</v>
      </c>
      <c r="E41" s="4" t="s">
        <v>27</v>
      </c>
      <c r="F41" s="4" t="s">
        <v>29</v>
      </c>
      <c r="G41" s="4" t="s">
        <v>30</v>
      </c>
      <c r="H41" s="4" t="s">
        <v>26</v>
      </c>
      <c r="I41" s="4" t="s">
        <v>31</v>
      </c>
      <c r="J41" s="4" t="s">
        <v>120</v>
      </c>
      <c r="K41" s="4" t="s">
        <v>40</v>
      </c>
      <c r="L41" s="4" t="s">
        <v>57</v>
      </c>
      <c r="M41" s="4"/>
      <c r="N41" s="4"/>
      <c r="O41" s="4"/>
      <c r="P41" s="4"/>
      <c r="Q41" s="4"/>
      <c r="R41" s="4"/>
      <c r="S41" s="4"/>
      <c r="T41" s="4" t="s">
        <v>51</v>
      </c>
      <c r="U41" s="4" t="s">
        <v>35</v>
      </c>
      <c r="V41" s="4" t="s">
        <v>58</v>
      </c>
      <c r="W41" s="5" t="s">
        <v>79</v>
      </c>
    </row>
    <row r="42" spans="1:23" x14ac:dyDescent="0.2">
      <c r="A42" s="4" t="s">
        <v>70</v>
      </c>
      <c r="B42" s="4" t="s">
        <v>24</v>
      </c>
      <c r="C42" s="4" t="s">
        <v>27</v>
      </c>
      <c r="D42" s="4" t="s">
        <v>29</v>
      </c>
      <c r="E42" s="4" t="s">
        <v>28</v>
      </c>
      <c r="F42" s="4" t="s">
        <v>25</v>
      </c>
      <c r="G42" s="4" t="s">
        <v>30</v>
      </c>
      <c r="H42" s="4" t="s">
        <v>26</v>
      </c>
      <c r="I42" s="4" t="s">
        <v>31</v>
      </c>
      <c r="J42" s="4" t="s">
        <v>71</v>
      </c>
      <c r="K42" s="4" t="s">
        <v>50</v>
      </c>
      <c r="L42" s="4" t="s">
        <v>57</v>
      </c>
      <c r="M42" s="4" t="s">
        <v>41</v>
      </c>
      <c r="N42" s="4" t="s">
        <v>33</v>
      </c>
      <c r="O42" s="4" t="s">
        <v>40</v>
      </c>
      <c r="P42" s="4" t="s">
        <v>68</v>
      </c>
      <c r="Q42" s="4" t="s">
        <v>42</v>
      </c>
      <c r="R42" s="4"/>
      <c r="S42" s="4"/>
      <c r="T42" s="4" t="s">
        <v>34</v>
      </c>
      <c r="U42" s="4" t="s">
        <v>72</v>
      </c>
      <c r="V42" s="4" t="s">
        <v>58</v>
      </c>
      <c r="W42" s="5" t="s">
        <v>56</v>
      </c>
    </row>
    <row r="43" spans="1:23" x14ac:dyDescent="0.2">
      <c r="A43" s="4" t="s">
        <v>70</v>
      </c>
      <c r="B43" s="4" t="s">
        <v>24</v>
      </c>
      <c r="C43" s="4" t="s">
        <v>29</v>
      </c>
      <c r="D43" s="4" t="s">
        <v>28</v>
      </c>
      <c r="E43" s="4" t="s">
        <v>26</v>
      </c>
      <c r="F43" s="4" t="s">
        <v>27</v>
      </c>
      <c r="G43" s="4" t="s">
        <v>25</v>
      </c>
      <c r="H43" s="4" t="s">
        <v>30</v>
      </c>
      <c r="I43" s="4" t="s">
        <v>31</v>
      </c>
      <c r="J43" s="4" t="s">
        <v>124</v>
      </c>
      <c r="K43" s="4" t="s">
        <v>74</v>
      </c>
      <c r="L43" s="4" t="s">
        <v>41</v>
      </c>
      <c r="M43" s="4" t="s">
        <v>50</v>
      </c>
      <c r="N43" s="4" t="s">
        <v>68</v>
      </c>
      <c r="O43" s="4" t="s">
        <v>57</v>
      </c>
      <c r="P43" s="4"/>
      <c r="Q43" s="4"/>
      <c r="R43" s="4"/>
      <c r="S43" s="4"/>
      <c r="T43" s="4" t="s">
        <v>78</v>
      </c>
      <c r="U43" s="4" t="s">
        <v>35</v>
      </c>
      <c r="V43" s="4" t="s">
        <v>58</v>
      </c>
      <c r="W43" s="5" t="s">
        <v>79</v>
      </c>
    </row>
    <row r="44" spans="1:23" x14ac:dyDescent="0.2">
      <c r="A44" s="4" t="s">
        <v>38</v>
      </c>
      <c r="B44" s="4" t="s">
        <v>24</v>
      </c>
      <c r="C44" s="4" t="s">
        <v>28</v>
      </c>
      <c r="D44" s="4" t="s">
        <v>26</v>
      </c>
      <c r="E44" s="4" t="s">
        <v>25</v>
      </c>
      <c r="F44" s="4" t="s">
        <v>27</v>
      </c>
      <c r="G44" s="4" t="s">
        <v>29</v>
      </c>
      <c r="H44" s="4" t="s">
        <v>30</v>
      </c>
      <c r="I44" s="4" t="s">
        <v>39</v>
      </c>
      <c r="J44" s="4"/>
      <c r="K44" s="4" t="s">
        <v>40</v>
      </c>
      <c r="L44" s="4" t="s">
        <v>41</v>
      </c>
      <c r="M44" s="4" t="s">
        <v>42</v>
      </c>
      <c r="N44" s="4"/>
      <c r="O44" s="4"/>
      <c r="P44" s="4"/>
      <c r="Q44" s="4"/>
      <c r="R44" s="4"/>
      <c r="S44" s="4"/>
      <c r="T44" s="4" t="s">
        <v>43</v>
      </c>
      <c r="U44" s="4" t="s">
        <v>44</v>
      </c>
      <c r="V44" s="4" t="s">
        <v>36</v>
      </c>
      <c r="W44" s="5"/>
    </row>
    <row r="45" spans="1:23" x14ac:dyDescent="0.2">
      <c r="A45" s="4" t="s">
        <v>38</v>
      </c>
      <c r="B45" s="4" t="s">
        <v>24</v>
      </c>
      <c r="C45" s="4" t="s">
        <v>25</v>
      </c>
      <c r="D45" s="4" t="s">
        <v>27</v>
      </c>
      <c r="E45" s="4" t="s">
        <v>29</v>
      </c>
      <c r="F45" s="4" t="s">
        <v>28</v>
      </c>
      <c r="G45" s="4" t="s">
        <v>26</v>
      </c>
      <c r="H45" s="4" t="s">
        <v>30</v>
      </c>
      <c r="I45" s="4" t="s">
        <v>39</v>
      </c>
      <c r="J45" s="4"/>
      <c r="K45" s="4" t="s">
        <v>41</v>
      </c>
      <c r="L45" s="4" t="s">
        <v>33</v>
      </c>
      <c r="M45" s="4" t="s">
        <v>50</v>
      </c>
      <c r="N45" s="4"/>
      <c r="O45" s="4"/>
      <c r="P45" s="4"/>
      <c r="Q45" s="4"/>
      <c r="R45" s="4"/>
      <c r="S45" s="4"/>
      <c r="T45" s="4" t="s">
        <v>51</v>
      </c>
      <c r="U45" s="4" t="s">
        <v>44</v>
      </c>
      <c r="V45" s="4" t="s">
        <v>52</v>
      </c>
      <c r="W45" s="5"/>
    </row>
    <row r="46" spans="1:23" x14ac:dyDescent="0.2">
      <c r="A46" s="4" t="s">
        <v>38</v>
      </c>
      <c r="B46" s="4" t="s">
        <v>53</v>
      </c>
      <c r="C46" s="4" t="s">
        <v>25</v>
      </c>
      <c r="D46" s="4" t="s">
        <v>27</v>
      </c>
      <c r="E46" s="4" t="s">
        <v>28</v>
      </c>
      <c r="F46" s="4" t="s">
        <v>26</v>
      </c>
      <c r="G46" s="4" t="s">
        <v>29</v>
      </c>
      <c r="H46" s="4" t="s">
        <v>30</v>
      </c>
      <c r="I46" s="4" t="s">
        <v>31</v>
      </c>
      <c r="J46" s="4" t="s">
        <v>59</v>
      </c>
      <c r="K46" s="4" t="s">
        <v>50</v>
      </c>
      <c r="L46" s="4" t="s">
        <v>41</v>
      </c>
      <c r="M46" s="4" t="s">
        <v>57</v>
      </c>
      <c r="N46" s="4" t="s">
        <v>40</v>
      </c>
      <c r="O46" s="4"/>
      <c r="P46" s="4"/>
      <c r="Q46" s="4"/>
      <c r="R46" s="4"/>
      <c r="S46" s="4"/>
      <c r="T46" s="4" t="s">
        <v>34</v>
      </c>
      <c r="U46" s="4" t="s">
        <v>44</v>
      </c>
      <c r="V46" s="4" t="s">
        <v>52</v>
      </c>
      <c r="W46" s="5" t="s">
        <v>56</v>
      </c>
    </row>
    <row r="47" spans="1:23" x14ac:dyDescent="0.2">
      <c r="A47" s="4" t="s">
        <v>38</v>
      </c>
      <c r="B47" s="4" t="s">
        <v>24</v>
      </c>
      <c r="C47" s="4" t="s">
        <v>28</v>
      </c>
      <c r="D47" s="4" t="s">
        <v>27</v>
      </c>
      <c r="E47" s="4" t="s">
        <v>25</v>
      </c>
      <c r="F47" s="4" t="s">
        <v>26</v>
      </c>
      <c r="G47" s="4" t="s">
        <v>29</v>
      </c>
      <c r="H47" s="4" t="s">
        <v>30</v>
      </c>
      <c r="I47" s="4" t="s">
        <v>31</v>
      </c>
      <c r="J47" s="4"/>
      <c r="K47" s="4" t="s">
        <v>33</v>
      </c>
      <c r="L47" s="4"/>
      <c r="M47" s="4"/>
      <c r="N47" s="4"/>
      <c r="O47" s="4"/>
      <c r="P47" s="4"/>
      <c r="Q47" s="4"/>
      <c r="R47" s="4"/>
      <c r="S47" s="4"/>
      <c r="T47" s="4" t="s">
        <v>43</v>
      </c>
      <c r="U47" s="4" t="s">
        <v>35</v>
      </c>
      <c r="V47" s="4" t="s">
        <v>36</v>
      </c>
      <c r="W47" s="5"/>
    </row>
    <row r="48" spans="1:23" x14ac:dyDescent="0.2">
      <c r="A48" s="4" t="s">
        <v>38</v>
      </c>
      <c r="B48" s="4" t="s">
        <v>24</v>
      </c>
      <c r="C48" s="4" t="s">
        <v>28</v>
      </c>
      <c r="D48" s="4" t="s">
        <v>25</v>
      </c>
      <c r="E48" s="4" t="s">
        <v>27</v>
      </c>
      <c r="F48" s="4" t="s">
        <v>26</v>
      </c>
      <c r="G48" s="4" t="s">
        <v>30</v>
      </c>
      <c r="H48" s="4" t="s">
        <v>29</v>
      </c>
      <c r="I48" s="4" t="s">
        <v>31</v>
      </c>
      <c r="J48" s="4" t="s">
        <v>82</v>
      </c>
      <c r="K48" s="4" t="s">
        <v>42</v>
      </c>
      <c r="L48" s="4" t="s">
        <v>57</v>
      </c>
      <c r="M48" s="4" t="s">
        <v>40</v>
      </c>
      <c r="N48" s="4" t="s">
        <v>33</v>
      </c>
      <c r="O48" s="4" t="s">
        <v>50</v>
      </c>
      <c r="P48" s="4"/>
      <c r="Q48" s="4"/>
      <c r="R48" s="4"/>
      <c r="S48" s="4"/>
      <c r="T48" s="4" t="s">
        <v>48</v>
      </c>
      <c r="U48" s="4" t="s">
        <v>35</v>
      </c>
      <c r="V48" s="4" t="s">
        <v>52</v>
      </c>
      <c r="W48" s="5" t="s">
        <v>79</v>
      </c>
    </row>
    <row r="49" spans="1:23" x14ac:dyDescent="0.2">
      <c r="A49" s="4" t="s">
        <v>38</v>
      </c>
      <c r="B49" s="4" t="s">
        <v>24</v>
      </c>
      <c r="C49" s="4" t="s">
        <v>26</v>
      </c>
      <c r="D49" s="4" t="s">
        <v>28</v>
      </c>
      <c r="E49" s="4" t="s">
        <v>29</v>
      </c>
      <c r="F49" s="4" t="s">
        <v>27</v>
      </c>
      <c r="G49" s="4" t="s">
        <v>25</v>
      </c>
      <c r="H49" s="4" t="s">
        <v>30</v>
      </c>
      <c r="I49" s="4" t="s">
        <v>31</v>
      </c>
      <c r="J49" s="4" t="s">
        <v>90</v>
      </c>
      <c r="K49" s="4" t="s">
        <v>74</v>
      </c>
      <c r="L49" s="4" t="s">
        <v>50</v>
      </c>
      <c r="M49" s="4" t="s">
        <v>57</v>
      </c>
      <c r="N49" s="4" t="s">
        <v>33</v>
      </c>
      <c r="O49" s="4"/>
      <c r="P49" s="4"/>
      <c r="Q49" s="4"/>
      <c r="R49" s="4"/>
      <c r="S49" s="4"/>
      <c r="T49" s="4" t="s">
        <v>43</v>
      </c>
      <c r="U49" s="4" t="s">
        <v>35</v>
      </c>
      <c r="V49" s="4" t="s">
        <v>58</v>
      </c>
      <c r="W49" s="5" t="s">
        <v>75</v>
      </c>
    </row>
    <row r="50" spans="1:23" x14ac:dyDescent="0.2">
      <c r="A50" s="4" t="s">
        <v>38</v>
      </c>
      <c r="B50" s="4" t="s">
        <v>24</v>
      </c>
      <c r="C50" s="4" t="s">
        <v>29</v>
      </c>
      <c r="D50" s="4" t="s">
        <v>27</v>
      </c>
      <c r="E50" s="4" t="s">
        <v>28</v>
      </c>
      <c r="F50" s="4" t="s">
        <v>26</v>
      </c>
      <c r="G50" s="4" t="s">
        <v>25</v>
      </c>
      <c r="H50" s="4" t="s">
        <v>30</v>
      </c>
      <c r="I50" s="4" t="s">
        <v>31</v>
      </c>
      <c r="J50" s="4" t="s">
        <v>91</v>
      </c>
      <c r="K50" s="4" t="s">
        <v>40</v>
      </c>
      <c r="L50" s="4" t="s">
        <v>50</v>
      </c>
      <c r="M50" s="4" t="s">
        <v>42</v>
      </c>
      <c r="N50" s="4"/>
      <c r="O50" s="4"/>
      <c r="P50" s="4"/>
      <c r="Q50" s="4"/>
      <c r="R50" s="4"/>
      <c r="S50" s="4"/>
      <c r="T50" s="4" t="s">
        <v>34</v>
      </c>
      <c r="U50" s="4" t="s">
        <v>35</v>
      </c>
      <c r="V50" s="4" t="s">
        <v>58</v>
      </c>
      <c r="W50" s="5" t="s">
        <v>56</v>
      </c>
    </row>
    <row r="51" spans="1:23" x14ac:dyDescent="0.2">
      <c r="A51" s="4" t="s">
        <v>38</v>
      </c>
      <c r="B51" s="4" t="s">
        <v>53</v>
      </c>
      <c r="C51" s="4" t="s">
        <v>25</v>
      </c>
      <c r="D51" s="4" t="s">
        <v>27</v>
      </c>
      <c r="E51" s="4" t="s">
        <v>28</v>
      </c>
      <c r="F51" s="4" t="s">
        <v>26</v>
      </c>
      <c r="G51" s="4" t="s">
        <v>30</v>
      </c>
      <c r="H51" s="4" t="s">
        <v>29</v>
      </c>
      <c r="I51" s="4" t="s">
        <v>31</v>
      </c>
      <c r="J51" s="4" t="s">
        <v>92</v>
      </c>
      <c r="K51" s="4" t="s">
        <v>93</v>
      </c>
      <c r="L51" s="4"/>
      <c r="M51" s="4"/>
      <c r="N51" s="4"/>
      <c r="O51" s="4"/>
      <c r="P51" s="4"/>
      <c r="Q51" s="4"/>
      <c r="R51" s="4"/>
      <c r="S51" s="4"/>
      <c r="T51" s="4" t="s">
        <v>34</v>
      </c>
      <c r="U51" s="4" t="s">
        <v>94</v>
      </c>
      <c r="V51" s="4" t="s">
        <v>55</v>
      </c>
      <c r="W51" s="5" t="s">
        <v>63</v>
      </c>
    </row>
    <row r="52" spans="1:23" x14ac:dyDescent="0.2">
      <c r="A52" s="4" t="s">
        <v>38</v>
      </c>
      <c r="B52" s="4" t="s">
        <v>24</v>
      </c>
      <c r="C52" s="4" t="s">
        <v>27</v>
      </c>
      <c r="D52" s="4" t="s">
        <v>29</v>
      </c>
      <c r="E52" s="4" t="s">
        <v>28</v>
      </c>
      <c r="F52" s="4" t="s">
        <v>26</v>
      </c>
      <c r="G52" s="4" t="s">
        <v>30</v>
      </c>
      <c r="H52" s="4" t="s">
        <v>25</v>
      </c>
      <c r="I52" s="4" t="s">
        <v>31</v>
      </c>
      <c r="J52" s="4" t="s">
        <v>98</v>
      </c>
      <c r="K52" s="4" t="s">
        <v>50</v>
      </c>
      <c r="L52" s="4" t="s">
        <v>33</v>
      </c>
      <c r="M52" s="4" t="s">
        <v>68</v>
      </c>
      <c r="N52" s="4" t="s">
        <v>57</v>
      </c>
      <c r="O52" s="4"/>
      <c r="P52" s="4"/>
      <c r="Q52" s="4"/>
      <c r="R52" s="4"/>
      <c r="S52" s="4"/>
      <c r="T52" s="4" t="s">
        <v>51</v>
      </c>
      <c r="U52" s="4" t="s">
        <v>35</v>
      </c>
      <c r="V52" s="4" t="s">
        <v>36</v>
      </c>
      <c r="W52" s="5" t="s">
        <v>69</v>
      </c>
    </row>
    <row r="53" spans="1:23" x14ac:dyDescent="0.2">
      <c r="A53" s="4" t="s">
        <v>38</v>
      </c>
      <c r="B53" s="4" t="s">
        <v>24</v>
      </c>
      <c r="C53" s="4" t="s">
        <v>28</v>
      </c>
      <c r="D53" s="4" t="s">
        <v>25</v>
      </c>
      <c r="E53" s="4" t="s">
        <v>27</v>
      </c>
      <c r="F53" s="4" t="s">
        <v>26</v>
      </c>
      <c r="G53" s="4" t="s">
        <v>29</v>
      </c>
      <c r="H53" s="4" t="s">
        <v>30</v>
      </c>
      <c r="I53" s="4" t="s">
        <v>31</v>
      </c>
      <c r="J53" s="4" t="s">
        <v>82</v>
      </c>
      <c r="K53" s="4" t="s">
        <v>50</v>
      </c>
      <c r="L53" s="4"/>
      <c r="M53" s="4"/>
      <c r="N53" s="4"/>
      <c r="O53" s="4"/>
      <c r="P53" s="4"/>
      <c r="Q53" s="4"/>
      <c r="R53" s="4"/>
      <c r="S53" s="4"/>
      <c r="T53" s="4" t="s">
        <v>48</v>
      </c>
      <c r="U53" s="4" t="s">
        <v>44</v>
      </c>
      <c r="V53" s="4" t="s">
        <v>36</v>
      </c>
      <c r="W53" s="5" t="s">
        <v>79</v>
      </c>
    </row>
    <row r="54" spans="1:23" x14ac:dyDescent="0.2">
      <c r="A54" s="4" t="s">
        <v>38</v>
      </c>
      <c r="B54" s="4" t="s">
        <v>24</v>
      </c>
      <c r="C54" s="4" t="s">
        <v>25</v>
      </c>
      <c r="D54" s="4" t="s">
        <v>28</v>
      </c>
      <c r="E54" s="4" t="s">
        <v>26</v>
      </c>
      <c r="F54" s="4" t="s">
        <v>27</v>
      </c>
      <c r="G54" s="4" t="s">
        <v>29</v>
      </c>
      <c r="H54" s="4" t="s">
        <v>30</v>
      </c>
      <c r="I54" s="4" t="s">
        <v>31</v>
      </c>
      <c r="J54" s="4" t="s">
        <v>105</v>
      </c>
      <c r="K54" s="4" t="s">
        <v>33</v>
      </c>
      <c r="L54" s="4" t="s">
        <v>50</v>
      </c>
      <c r="M54" s="4"/>
      <c r="N54" s="4"/>
      <c r="O54" s="4"/>
      <c r="P54" s="4"/>
      <c r="Q54" s="4"/>
      <c r="R54" s="4"/>
      <c r="S54" s="4"/>
      <c r="T54" s="4" t="s">
        <v>51</v>
      </c>
      <c r="U54" s="4" t="s">
        <v>35</v>
      </c>
      <c r="V54" s="4" t="s">
        <v>87</v>
      </c>
      <c r="W54" s="5" t="s">
        <v>49</v>
      </c>
    </row>
    <row r="55" spans="1:23" x14ac:dyDescent="0.2">
      <c r="A55" s="4" t="s">
        <v>38</v>
      </c>
      <c r="B55" s="4" t="s">
        <v>24</v>
      </c>
      <c r="C55" s="4" t="s">
        <v>27</v>
      </c>
      <c r="D55" s="4" t="s">
        <v>30</v>
      </c>
      <c r="E55" s="4" t="s">
        <v>25</v>
      </c>
      <c r="F55" s="4" t="s">
        <v>28</v>
      </c>
      <c r="G55" s="4" t="s">
        <v>26</v>
      </c>
      <c r="H55" s="4" t="s">
        <v>29</v>
      </c>
      <c r="I55" s="4" t="s">
        <v>31</v>
      </c>
      <c r="J55" s="4" t="s">
        <v>110</v>
      </c>
      <c r="K55" s="4" t="s">
        <v>41</v>
      </c>
      <c r="L55" s="4" t="s">
        <v>74</v>
      </c>
      <c r="M55" s="4"/>
      <c r="N55" s="4"/>
      <c r="O55" s="4"/>
      <c r="P55" s="4"/>
      <c r="Q55" s="4"/>
      <c r="R55" s="4"/>
      <c r="S55" s="4"/>
      <c r="T55" s="4" t="s">
        <v>34</v>
      </c>
      <c r="U55" s="4" t="s">
        <v>44</v>
      </c>
      <c r="V55" s="4" t="s">
        <v>55</v>
      </c>
      <c r="W55" s="5" t="s">
        <v>79</v>
      </c>
    </row>
    <row r="56" spans="1:23" x14ac:dyDescent="0.2">
      <c r="A56" s="4" t="s">
        <v>38</v>
      </c>
      <c r="B56" s="4" t="s">
        <v>24</v>
      </c>
      <c r="C56" s="4" t="s">
        <v>27</v>
      </c>
      <c r="D56" s="4" t="s">
        <v>29</v>
      </c>
      <c r="E56" s="4" t="s">
        <v>28</v>
      </c>
      <c r="F56" s="4" t="s">
        <v>26</v>
      </c>
      <c r="G56" s="4" t="s">
        <v>30</v>
      </c>
      <c r="H56" s="4" t="s">
        <v>25</v>
      </c>
      <c r="I56" s="4" t="s">
        <v>31</v>
      </c>
      <c r="J56" s="4" t="s">
        <v>114</v>
      </c>
      <c r="K56" s="4" t="s">
        <v>42</v>
      </c>
      <c r="L56" s="4" t="s">
        <v>41</v>
      </c>
      <c r="M56" s="4" t="s">
        <v>50</v>
      </c>
      <c r="N56" s="4" t="s">
        <v>68</v>
      </c>
      <c r="O56" s="4" t="s">
        <v>33</v>
      </c>
      <c r="P56" s="4" t="s">
        <v>57</v>
      </c>
      <c r="Q56" s="4"/>
      <c r="R56" s="4"/>
      <c r="S56" s="4"/>
      <c r="T56" s="4" t="s">
        <v>43</v>
      </c>
      <c r="U56" s="4" t="s">
        <v>35</v>
      </c>
      <c r="V56" s="4" t="s">
        <v>52</v>
      </c>
      <c r="W56" s="5" t="s">
        <v>88</v>
      </c>
    </row>
    <row r="57" spans="1:23" x14ac:dyDescent="0.2">
      <c r="A57" s="4" t="s">
        <v>38</v>
      </c>
      <c r="B57" s="4" t="s">
        <v>46</v>
      </c>
      <c r="C57" s="4" t="s">
        <v>27</v>
      </c>
      <c r="D57" s="4" t="s">
        <v>29</v>
      </c>
      <c r="E57" s="4" t="s">
        <v>30</v>
      </c>
      <c r="F57" s="4" t="s">
        <v>26</v>
      </c>
      <c r="G57" s="4" t="s">
        <v>25</v>
      </c>
      <c r="H57" s="4" t="s">
        <v>28</v>
      </c>
      <c r="I57" s="4" t="s">
        <v>31</v>
      </c>
      <c r="J57" s="4" t="s">
        <v>82</v>
      </c>
      <c r="K57" s="4" t="s">
        <v>33</v>
      </c>
      <c r="L57" s="4" t="s">
        <v>57</v>
      </c>
      <c r="M57" s="4" t="s">
        <v>74</v>
      </c>
      <c r="N57" s="4"/>
      <c r="O57" s="4"/>
      <c r="P57" s="4"/>
      <c r="Q57" s="4"/>
      <c r="R57" s="4"/>
      <c r="S57" s="4"/>
      <c r="T57" s="4" t="s">
        <v>51</v>
      </c>
      <c r="U57" s="4" t="s">
        <v>35</v>
      </c>
      <c r="V57" s="4" t="s">
        <v>36</v>
      </c>
      <c r="W57" s="5" t="s">
        <v>79</v>
      </c>
    </row>
    <row r="58" spans="1:23" x14ac:dyDescent="0.2">
      <c r="A58" s="4" t="s">
        <v>38</v>
      </c>
      <c r="B58" s="4" t="s">
        <v>24</v>
      </c>
      <c r="C58" s="4" t="s">
        <v>25</v>
      </c>
      <c r="D58" s="4" t="s">
        <v>28</v>
      </c>
      <c r="E58" s="4" t="s">
        <v>26</v>
      </c>
      <c r="F58" s="4" t="s">
        <v>30</v>
      </c>
      <c r="G58" s="4" t="s">
        <v>27</v>
      </c>
      <c r="H58" s="4" t="s">
        <v>29</v>
      </c>
      <c r="I58" s="4" t="s">
        <v>31</v>
      </c>
      <c r="J58" s="4" t="s">
        <v>118</v>
      </c>
      <c r="K58" s="4" t="s">
        <v>41</v>
      </c>
      <c r="L58" s="4"/>
      <c r="M58" s="4"/>
      <c r="N58" s="4"/>
      <c r="O58" s="4"/>
      <c r="P58" s="4"/>
      <c r="Q58" s="4"/>
      <c r="R58" s="4"/>
      <c r="S58" s="4"/>
      <c r="T58" s="4" t="s">
        <v>51</v>
      </c>
      <c r="U58" s="4" t="s">
        <v>35</v>
      </c>
      <c r="V58" s="4" t="s">
        <v>87</v>
      </c>
      <c r="W58" s="5" t="s">
        <v>56</v>
      </c>
    </row>
    <row r="59" spans="1:23" x14ac:dyDescent="0.2">
      <c r="A59" s="4" t="s">
        <v>38</v>
      </c>
      <c r="B59" s="4" t="s">
        <v>46</v>
      </c>
      <c r="C59" s="4" t="s">
        <v>25</v>
      </c>
      <c r="D59" s="4" t="s">
        <v>28</v>
      </c>
      <c r="E59" s="4" t="s">
        <v>26</v>
      </c>
      <c r="F59" s="4" t="s">
        <v>27</v>
      </c>
      <c r="G59" s="4" t="s">
        <v>29</v>
      </c>
      <c r="H59" s="4" t="s">
        <v>30</v>
      </c>
      <c r="I59" s="4" t="s">
        <v>31</v>
      </c>
      <c r="J59" s="4" t="s">
        <v>82</v>
      </c>
      <c r="K59" s="4" t="s">
        <v>40</v>
      </c>
      <c r="L59" s="4" t="s">
        <v>42</v>
      </c>
      <c r="M59" s="4" t="s">
        <v>74</v>
      </c>
      <c r="N59" s="4" t="s">
        <v>50</v>
      </c>
      <c r="O59" s="4" t="s">
        <v>33</v>
      </c>
      <c r="P59" s="4"/>
      <c r="Q59" s="4"/>
      <c r="R59" s="4"/>
      <c r="S59" s="4"/>
      <c r="T59" s="4" t="s">
        <v>34</v>
      </c>
      <c r="U59" s="4" t="s">
        <v>44</v>
      </c>
      <c r="V59" s="4" t="s">
        <v>58</v>
      </c>
      <c r="W59" s="5" t="s">
        <v>79</v>
      </c>
    </row>
    <row r="60" spans="1:23" x14ac:dyDescent="0.2">
      <c r="A60" s="4" t="s">
        <v>38</v>
      </c>
      <c r="B60" s="4" t="s">
        <v>24</v>
      </c>
      <c r="C60" s="4" t="s">
        <v>29</v>
      </c>
      <c r="D60" s="4" t="s">
        <v>27</v>
      </c>
      <c r="E60" s="4" t="s">
        <v>25</v>
      </c>
      <c r="F60" s="4" t="s">
        <v>30</v>
      </c>
      <c r="G60" s="4" t="s">
        <v>26</v>
      </c>
      <c r="H60" s="4" t="s">
        <v>28</v>
      </c>
      <c r="I60" s="4" t="s">
        <v>31</v>
      </c>
      <c r="J60" s="4" t="s">
        <v>126</v>
      </c>
      <c r="K60" s="4" t="s">
        <v>57</v>
      </c>
      <c r="L60" s="4" t="s">
        <v>33</v>
      </c>
      <c r="M60" s="4" t="s">
        <v>50</v>
      </c>
      <c r="N60" s="4"/>
      <c r="O60" s="4"/>
      <c r="P60" s="4"/>
      <c r="Q60" s="4"/>
      <c r="R60" s="4"/>
      <c r="S60" s="4"/>
      <c r="T60" s="4" t="s">
        <v>34</v>
      </c>
      <c r="U60" s="4" t="s">
        <v>35</v>
      </c>
      <c r="V60" s="4" t="s">
        <v>52</v>
      </c>
      <c r="W60" s="5" t="s">
        <v>63</v>
      </c>
    </row>
    <row r="61" spans="1:23" x14ac:dyDescent="0.2">
      <c r="A61" s="4" t="s">
        <v>38</v>
      </c>
      <c r="B61" s="4" t="s">
        <v>46</v>
      </c>
      <c r="C61" s="4" t="s">
        <v>28</v>
      </c>
      <c r="D61" s="4" t="s">
        <v>27</v>
      </c>
      <c r="E61" s="4" t="s">
        <v>25</v>
      </c>
      <c r="F61" s="4" t="s">
        <v>29</v>
      </c>
      <c r="G61" s="4" t="s">
        <v>26</v>
      </c>
      <c r="H61" s="4" t="s">
        <v>30</v>
      </c>
      <c r="I61" s="4" t="s">
        <v>31</v>
      </c>
      <c r="J61" s="4" t="s">
        <v>82</v>
      </c>
      <c r="K61" s="4" t="s">
        <v>50</v>
      </c>
      <c r="L61" s="4" t="s">
        <v>41</v>
      </c>
      <c r="M61" s="4" t="s">
        <v>42</v>
      </c>
      <c r="N61" s="4"/>
      <c r="O61" s="4"/>
      <c r="P61" s="4"/>
      <c r="Q61" s="4"/>
      <c r="R61" s="4"/>
      <c r="S61" s="4"/>
      <c r="T61" s="4" t="s">
        <v>78</v>
      </c>
      <c r="U61" s="4" t="s">
        <v>35</v>
      </c>
      <c r="V61" s="4" t="s">
        <v>36</v>
      </c>
      <c r="W61" s="5" t="s">
        <v>79</v>
      </c>
    </row>
    <row r="62" spans="1:23" x14ac:dyDescent="0.2">
      <c r="A62" s="4" t="s">
        <v>38</v>
      </c>
      <c r="B62" s="4" t="s">
        <v>24</v>
      </c>
      <c r="C62" s="4" t="s">
        <v>25</v>
      </c>
      <c r="D62" s="4" t="s">
        <v>28</v>
      </c>
      <c r="E62" s="4" t="s">
        <v>26</v>
      </c>
      <c r="F62" s="4" t="s">
        <v>27</v>
      </c>
      <c r="G62" s="4" t="s">
        <v>29</v>
      </c>
      <c r="H62" s="4" t="s">
        <v>30</v>
      </c>
      <c r="I62" s="4" t="s">
        <v>31</v>
      </c>
      <c r="J62" s="4" t="s">
        <v>127</v>
      </c>
      <c r="K62" s="4" t="s">
        <v>42</v>
      </c>
      <c r="L62" s="4" t="s">
        <v>40</v>
      </c>
      <c r="M62" s="4"/>
      <c r="N62" s="4"/>
      <c r="O62" s="4"/>
      <c r="P62" s="4"/>
      <c r="Q62" s="4"/>
      <c r="R62" s="4"/>
      <c r="S62" s="4"/>
      <c r="T62" s="4" t="s">
        <v>34</v>
      </c>
      <c r="U62" s="4" t="s">
        <v>35</v>
      </c>
      <c r="V62" s="4" t="s">
        <v>36</v>
      </c>
      <c r="W62" s="5" t="s">
        <v>88</v>
      </c>
    </row>
    <row r="63" spans="1:23" x14ac:dyDescent="0.2">
      <c r="A63" s="4" t="s">
        <v>38</v>
      </c>
      <c r="B63" s="4" t="s">
        <v>53</v>
      </c>
      <c r="C63" s="4" t="s">
        <v>26</v>
      </c>
      <c r="D63" s="4" t="s">
        <v>27</v>
      </c>
      <c r="E63" s="4" t="s">
        <v>29</v>
      </c>
      <c r="F63" s="4" t="s">
        <v>28</v>
      </c>
      <c r="G63" s="4" t="s">
        <v>30</v>
      </c>
      <c r="H63" s="4" t="s">
        <v>25</v>
      </c>
      <c r="I63" s="4" t="s">
        <v>31</v>
      </c>
      <c r="J63" s="4" t="s">
        <v>130</v>
      </c>
      <c r="K63" s="4" t="s">
        <v>57</v>
      </c>
      <c r="L63" s="4" t="s">
        <v>74</v>
      </c>
      <c r="M63" s="4" t="s">
        <v>50</v>
      </c>
      <c r="N63" s="4" t="s">
        <v>33</v>
      </c>
      <c r="O63" s="4" t="s">
        <v>68</v>
      </c>
      <c r="P63" s="4" t="s">
        <v>42</v>
      </c>
      <c r="Q63" s="4" t="s">
        <v>41</v>
      </c>
      <c r="R63" s="4" t="s">
        <v>40</v>
      </c>
      <c r="S63" s="4"/>
      <c r="T63" s="4" t="s">
        <v>34</v>
      </c>
      <c r="U63" s="4" t="s">
        <v>35</v>
      </c>
      <c r="V63" s="4" t="s">
        <v>87</v>
      </c>
      <c r="W63" s="5" t="s">
        <v>69</v>
      </c>
    </row>
    <row r="64" spans="1:23" x14ac:dyDescent="0.2">
      <c r="A64" s="4" t="s">
        <v>66</v>
      </c>
      <c r="B64" s="4" t="s">
        <v>24</v>
      </c>
      <c r="C64" s="4" t="s">
        <v>27</v>
      </c>
      <c r="D64" s="4" t="s">
        <v>29</v>
      </c>
      <c r="E64" s="4" t="s">
        <v>28</v>
      </c>
      <c r="F64" s="4" t="s">
        <v>25</v>
      </c>
      <c r="G64" s="4" t="s">
        <v>26</v>
      </c>
      <c r="H64" s="4" t="s">
        <v>30</v>
      </c>
      <c r="I64" s="4" t="s">
        <v>31</v>
      </c>
      <c r="J64" s="4" t="s">
        <v>67</v>
      </c>
      <c r="K64" s="4" t="s">
        <v>41</v>
      </c>
      <c r="L64" s="4" t="s">
        <v>68</v>
      </c>
      <c r="M64" s="4"/>
      <c r="N64" s="4"/>
      <c r="O64" s="4"/>
      <c r="P64" s="4"/>
      <c r="Q64" s="4"/>
      <c r="R64" s="4"/>
      <c r="S64" s="4"/>
      <c r="T64" s="4" t="s">
        <v>34</v>
      </c>
      <c r="U64" s="4" t="s">
        <v>35</v>
      </c>
      <c r="V64" s="4" t="s">
        <v>58</v>
      </c>
      <c r="W64" s="5" t="s">
        <v>69</v>
      </c>
    </row>
    <row r="65" spans="1:23" x14ac:dyDescent="0.2">
      <c r="A65" s="4" t="s">
        <v>66</v>
      </c>
      <c r="B65" s="4" t="s">
        <v>24</v>
      </c>
      <c r="C65" s="4" t="s">
        <v>28</v>
      </c>
      <c r="D65" s="4" t="s">
        <v>26</v>
      </c>
      <c r="E65" s="4" t="s">
        <v>27</v>
      </c>
      <c r="F65" s="4" t="s">
        <v>25</v>
      </c>
      <c r="G65" s="4" t="s">
        <v>30</v>
      </c>
      <c r="H65" s="4" t="s">
        <v>29</v>
      </c>
      <c r="I65" s="4" t="s">
        <v>39</v>
      </c>
      <c r="J65" s="4"/>
      <c r="K65" s="4" t="s">
        <v>40</v>
      </c>
      <c r="L65" s="4"/>
      <c r="M65" s="4"/>
      <c r="N65" s="4"/>
      <c r="O65" s="4"/>
      <c r="P65" s="4"/>
      <c r="Q65" s="4"/>
      <c r="R65" s="4"/>
      <c r="S65" s="4"/>
      <c r="T65" s="4" t="s">
        <v>78</v>
      </c>
      <c r="U65" s="4" t="s">
        <v>44</v>
      </c>
      <c r="V65" s="4" t="s">
        <v>87</v>
      </c>
      <c r="W65" s="5"/>
    </row>
    <row r="66" spans="1:23" x14ac:dyDescent="0.2">
      <c r="A66" s="4" t="s">
        <v>66</v>
      </c>
      <c r="B66" s="4" t="s">
        <v>53</v>
      </c>
      <c r="C66" s="4" t="s">
        <v>30</v>
      </c>
      <c r="D66" s="4" t="s">
        <v>28</v>
      </c>
      <c r="E66" s="4" t="s">
        <v>26</v>
      </c>
      <c r="F66" s="4" t="s">
        <v>27</v>
      </c>
      <c r="G66" s="4" t="s">
        <v>29</v>
      </c>
      <c r="H66" s="4" t="s">
        <v>25</v>
      </c>
      <c r="I66" s="4" t="s">
        <v>31</v>
      </c>
      <c r="J66" s="4" t="s">
        <v>99</v>
      </c>
      <c r="K66" s="4" t="s">
        <v>57</v>
      </c>
      <c r="L66" s="4" t="s">
        <v>50</v>
      </c>
      <c r="M66" s="4" t="s">
        <v>40</v>
      </c>
      <c r="N66" s="4" t="s">
        <v>41</v>
      </c>
      <c r="O66" s="4"/>
      <c r="P66" s="4"/>
      <c r="Q66" s="4"/>
      <c r="R66" s="4"/>
      <c r="S66" s="4"/>
      <c r="T66" s="4" t="s">
        <v>43</v>
      </c>
      <c r="U66" s="4" t="s">
        <v>35</v>
      </c>
      <c r="V66" s="4" t="s">
        <v>58</v>
      </c>
      <c r="W66" s="5" t="s">
        <v>69</v>
      </c>
    </row>
    <row r="67" spans="1:23" x14ac:dyDescent="0.2">
      <c r="A67" s="4" t="s">
        <v>66</v>
      </c>
      <c r="B67" s="4" t="s">
        <v>24</v>
      </c>
      <c r="C67" s="4" t="s">
        <v>26</v>
      </c>
      <c r="D67" s="4" t="s">
        <v>25</v>
      </c>
      <c r="E67" s="4" t="s">
        <v>27</v>
      </c>
      <c r="F67" s="4" t="s">
        <v>30</v>
      </c>
      <c r="G67" s="4" t="s">
        <v>29</v>
      </c>
      <c r="H67" s="4" t="s">
        <v>28</v>
      </c>
      <c r="I67" s="4"/>
      <c r="J67" s="4" t="s">
        <v>107</v>
      </c>
      <c r="K67" s="4" t="s">
        <v>40</v>
      </c>
      <c r="L67" s="4" t="s">
        <v>42</v>
      </c>
      <c r="M67" s="4"/>
      <c r="N67" s="4"/>
      <c r="O67" s="4"/>
      <c r="P67" s="4"/>
      <c r="Q67" s="4"/>
      <c r="R67" s="4"/>
      <c r="S67" s="4"/>
      <c r="T67" s="4" t="s">
        <v>51</v>
      </c>
      <c r="U67" s="4" t="s">
        <v>35</v>
      </c>
      <c r="V67" s="4" t="s">
        <v>36</v>
      </c>
      <c r="W67" s="5" t="s">
        <v>37</v>
      </c>
    </row>
    <row r="68" spans="1:23" x14ac:dyDescent="0.2">
      <c r="A68" s="4" t="s">
        <v>66</v>
      </c>
      <c r="B68" s="4" t="s">
        <v>24</v>
      </c>
      <c r="C68" s="4" t="s">
        <v>28</v>
      </c>
      <c r="D68" s="4" t="s">
        <v>26</v>
      </c>
      <c r="E68" s="4" t="s">
        <v>25</v>
      </c>
      <c r="F68" s="4" t="s">
        <v>27</v>
      </c>
      <c r="G68" s="4" t="s">
        <v>29</v>
      </c>
      <c r="H68" s="4" t="s">
        <v>30</v>
      </c>
      <c r="I68" s="4" t="s">
        <v>39</v>
      </c>
      <c r="J68" s="4"/>
      <c r="K68" s="4" t="s">
        <v>33</v>
      </c>
      <c r="L68" s="4"/>
      <c r="M68" s="4"/>
      <c r="N68" s="4"/>
      <c r="O68" s="4"/>
      <c r="P68" s="4"/>
      <c r="Q68" s="4"/>
      <c r="R68" s="4"/>
      <c r="S68" s="4"/>
      <c r="T68" s="4" t="s">
        <v>43</v>
      </c>
      <c r="U68" s="4" t="s">
        <v>44</v>
      </c>
      <c r="V68" s="4" t="s">
        <v>55</v>
      </c>
      <c r="W68" s="5"/>
    </row>
  </sheetData>
  <autoFilter ref="A1:W68" xr:uid="{00000000-0001-0000-0000-000000000000}">
    <sortState xmlns:xlrd2="http://schemas.microsoft.com/office/spreadsheetml/2017/richdata2" ref="A2:W68">
      <sortCondition ref="A1:A68"/>
    </sortState>
  </autoFilter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abSelected="1" zoomScaleNormal="100" workbookViewId="0">
      <selection activeCell="K30" sqref="K30"/>
    </sheetView>
  </sheetViews>
  <sheetFormatPr defaultColWidth="8.7109375" defaultRowHeight="14.25" x14ac:dyDescent="0.2"/>
  <cols>
    <col min="1" max="1" width="48" style="3" customWidth="1"/>
    <col min="2" max="2" width="8" style="3" customWidth="1"/>
    <col min="3" max="3" width="7" style="3" customWidth="1"/>
    <col min="4" max="4" width="8.7109375" style="3"/>
    <col min="5" max="5" width="24" style="3" customWidth="1"/>
    <col min="6" max="6" width="8" style="3" customWidth="1"/>
    <col min="7" max="7" width="7" style="3" customWidth="1"/>
    <col min="8" max="16384" width="8.7109375" style="3"/>
  </cols>
  <sheetData>
    <row r="1" spans="1:7" ht="18" x14ac:dyDescent="0.25">
      <c r="A1" s="6" t="s">
        <v>131</v>
      </c>
    </row>
    <row r="3" spans="1:7" x14ac:dyDescent="0.2">
      <c r="A3" s="7" t="s">
        <v>132</v>
      </c>
      <c r="E3" s="7" t="s">
        <v>19</v>
      </c>
    </row>
    <row r="4" spans="1:7" x14ac:dyDescent="0.2">
      <c r="A4" s="8" t="s">
        <v>133</v>
      </c>
      <c r="B4" s="8" t="s">
        <v>134</v>
      </c>
      <c r="C4" s="8" t="s">
        <v>135</v>
      </c>
      <c r="E4" s="8" t="s">
        <v>133</v>
      </c>
      <c r="F4" s="8" t="s">
        <v>134</v>
      </c>
      <c r="G4" s="8" t="s">
        <v>135</v>
      </c>
    </row>
    <row r="5" spans="1:7" x14ac:dyDescent="0.2">
      <c r="A5" s="9" t="s">
        <v>45</v>
      </c>
      <c r="B5" s="9">
        <f>COUNTIF(Data!$A$2:$A$68,"Daily")</f>
        <v>37</v>
      </c>
      <c r="C5" s="10">
        <f>B5/67</f>
        <v>0.55223880597014929</v>
      </c>
      <c r="E5" s="9" t="s">
        <v>34</v>
      </c>
      <c r="F5" s="9">
        <f>COUNTIF(Data!$T$2:$T$68,"35-44")</f>
        <v>28</v>
      </c>
      <c r="G5" s="10">
        <f t="shared" ref="G5:G10" si="0">F5/67</f>
        <v>0.41791044776119401</v>
      </c>
    </row>
    <row r="6" spans="1:7" x14ac:dyDescent="0.2">
      <c r="A6" s="9" t="s">
        <v>38</v>
      </c>
      <c r="B6" s="9">
        <f>COUNTIF(Data!$A$2:$A$68,"Several times a week")</f>
        <v>20</v>
      </c>
      <c r="C6" s="10">
        <f>B6/67</f>
        <v>0.29850746268656714</v>
      </c>
      <c r="E6" s="9" t="s">
        <v>51</v>
      </c>
      <c r="F6" s="9">
        <f>COUNTIF(Data!$T$2:$T$68,"45-54")</f>
        <v>16</v>
      </c>
      <c r="G6" s="10">
        <f t="shared" si="0"/>
        <v>0.23880597014925373</v>
      </c>
    </row>
    <row r="7" spans="1:7" x14ac:dyDescent="0.2">
      <c r="A7" s="9" t="s">
        <v>66</v>
      </c>
      <c r="B7" s="9">
        <f>COUNTIF(Data!$A$2:$A$68,"Weekly")</f>
        <v>5</v>
      </c>
      <c r="C7" s="10">
        <f>B7/67</f>
        <v>7.4626865671641784E-2</v>
      </c>
      <c r="E7" s="9" t="s">
        <v>43</v>
      </c>
      <c r="F7" s="9">
        <f>COUNTIF(Data!$T$2:$T$68,"25-34")</f>
        <v>12</v>
      </c>
      <c r="G7" s="10">
        <f t="shared" si="0"/>
        <v>0.17910447761194029</v>
      </c>
    </row>
    <row r="8" spans="1:7" x14ac:dyDescent="0.2">
      <c r="A8" s="9" t="s">
        <v>23</v>
      </c>
      <c r="B8" s="9">
        <f>COUNTIF(Data!$A$2:$A$68,"Monthly")</f>
        <v>3</v>
      </c>
      <c r="C8" s="10">
        <f>B8/67</f>
        <v>4.4776119402985072E-2</v>
      </c>
      <c r="E8" s="9" t="s">
        <v>78</v>
      </c>
      <c r="F8" s="9">
        <f>COUNTIF(Data!$T$2:$T$68,"55-64")</f>
        <v>6</v>
      </c>
      <c r="G8" s="10">
        <f t="shared" si="0"/>
        <v>8.9552238805970144E-2</v>
      </c>
    </row>
    <row r="9" spans="1:7" x14ac:dyDescent="0.2">
      <c r="A9" s="9" t="s">
        <v>70</v>
      </c>
      <c r="B9" s="9">
        <f>COUNTIF(Data!$A$2:$A$68,"Rarely")</f>
        <v>2</v>
      </c>
      <c r="C9" s="10">
        <f>B9/67</f>
        <v>2.9850746268656716E-2</v>
      </c>
      <c r="E9" s="9" t="s">
        <v>48</v>
      </c>
      <c r="F9" s="9">
        <f>COUNTIF(Data!$T$2:$T$68,"65+")</f>
        <v>4</v>
      </c>
      <c r="G9" s="10">
        <f t="shared" si="0"/>
        <v>5.9701492537313432E-2</v>
      </c>
    </row>
    <row r="10" spans="1:7" x14ac:dyDescent="0.2">
      <c r="A10" s="11" t="s">
        <v>136</v>
      </c>
      <c r="B10" s="11">
        <f>SUM(B5:B9)</f>
        <v>67</v>
      </c>
      <c r="E10" s="9" t="s">
        <v>109</v>
      </c>
      <c r="F10" s="9">
        <f>COUNTIF(Data!$T$2:$T$68,"18-24")</f>
        <v>1</v>
      </c>
      <c r="G10" s="10">
        <f t="shared" si="0"/>
        <v>1.4925373134328358E-2</v>
      </c>
    </row>
    <row r="11" spans="1:7" x14ac:dyDescent="0.2">
      <c r="E11" s="11" t="s">
        <v>136</v>
      </c>
      <c r="F11" s="11">
        <f>SUM(F5:F10)</f>
        <v>67</v>
      </c>
    </row>
    <row r="13" spans="1:7" x14ac:dyDescent="0.2">
      <c r="A13" s="7" t="s">
        <v>137</v>
      </c>
    </row>
    <row r="14" spans="1:7" x14ac:dyDescent="0.2">
      <c r="A14" s="8" t="s">
        <v>133</v>
      </c>
      <c r="B14" s="8" t="s">
        <v>134</v>
      </c>
      <c r="C14" s="8" t="s">
        <v>135</v>
      </c>
      <c r="E14" s="7" t="s">
        <v>20</v>
      </c>
    </row>
    <row r="15" spans="1:7" x14ac:dyDescent="0.2">
      <c r="A15" s="9" t="s">
        <v>24</v>
      </c>
      <c r="B15" s="9">
        <f>COUNTIF(Data!$B$2:$B$68,"Afternoon")</f>
        <v>39</v>
      </c>
      <c r="C15" s="10">
        <f t="shared" ref="C15:C21" si="1">B15/67</f>
        <v>0.58208955223880599</v>
      </c>
      <c r="E15" s="8" t="s">
        <v>133</v>
      </c>
      <c r="F15" s="8" t="s">
        <v>134</v>
      </c>
      <c r="G15" s="8" t="s">
        <v>135</v>
      </c>
    </row>
    <row r="16" spans="1:7" x14ac:dyDescent="0.2">
      <c r="A16" s="9" t="s">
        <v>46</v>
      </c>
      <c r="B16" s="9">
        <f>COUNTIF(Data!$B$2:$B$68,"Late night")</f>
        <v>10</v>
      </c>
      <c r="C16" s="10">
        <f t="shared" si="1"/>
        <v>0.14925373134328357</v>
      </c>
      <c r="E16" s="9" t="s">
        <v>35</v>
      </c>
      <c r="F16" s="9">
        <f>COUNTIF(Data!$U$2:$U$68,"Female")</f>
        <v>52</v>
      </c>
      <c r="G16" s="10">
        <f>F16/67</f>
        <v>0.77611940298507465</v>
      </c>
    </row>
    <row r="17" spans="1:7" x14ac:dyDescent="0.2">
      <c r="A17" s="9" t="s">
        <v>53</v>
      </c>
      <c r="B17" s="9">
        <f>COUNTIF(Data!$B$2:$B$68,"Post Breakfast/Pre Lunch")</f>
        <v>10</v>
      </c>
      <c r="C17" s="10">
        <f t="shared" si="1"/>
        <v>0.14925373134328357</v>
      </c>
      <c r="E17" s="9" t="s">
        <v>44</v>
      </c>
      <c r="F17" s="9">
        <f>COUNTIF(Data!$U$2:$U$68,"Male")</f>
        <v>13</v>
      </c>
      <c r="G17" s="10">
        <f>F17/67</f>
        <v>0.19402985074626866</v>
      </c>
    </row>
    <row r="18" spans="1:7" x14ac:dyDescent="0.2">
      <c r="A18" s="9" t="s">
        <v>83</v>
      </c>
      <c r="B18" s="9">
        <f>COUNTIF(Data!$B$2:$B$68,"Breakfast Replacement")</f>
        <v>4</v>
      </c>
      <c r="C18" s="10">
        <f t="shared" si="1"/>
        <v>5.9701492537313432E-2</v>
      </c>
      <c r="E18" s="9" t="s">
        <v>72</v>
      </c>
      <c r="F18" s="9">
        <f>COUNTIF(Data!$U$2:$U$68,"Non-binary")</f>
        <v>1</v>
      </c>
      <c r="G18" s="10">
        <f>F18/67</f>
        <v>1.4925373134328358E-2</v>
      </c>
    </row>
    <row r="19" spans="1:7" x14ac:dyDescent="0.2">
      <c r="A19" s="9" t="s">
        <v>102</v>
      </c>
      <c r="B19" s="9">
        <f>COUNTIF(Data!$B$2:$B$68,"Pre Breakfast")</f>
        <v>2</v>
      </c>
      <c r="C19" s="10">
        <f t="shared" si="1"/>
        <v>2.9850746268656716E-2</v>
      </c>
      <c r="E19" s="9" t="s">
        <v>94</v>
      </c>
      <c r="F19" s="9">
        <f>COUNTIF(Data!$U$2:$U$68,"Prefer not to say")</f>
        <v>1</v>
      </c>
      <c r="G19" s="10">
        <f>F19/67</f>
        <v>1.4925373134328358E-2</v>
      </c>
    </row>
    <row r="20" spans="1:7" x14ac:dyDescent="0.2">
      <c r="A20" s="9" t="s">
        <v>85</v>
      </c>
      <c r="B20" s="9">
        <f>COUNTIF(Data!$B$2:$B$68,"Anytime there's snacks")</f>
        <v>1</v>
      </c>
      <c r="C20" s="10">
        <f t="shared" si="1"/>
        <v>1.4925373134328358E-2</v>
      </c>
      <c r="E20" s="11" t="s">
        <v>136</v>
      </c>
      <c r="F20" s="11">
        <f>SUM(F16:F19)</f>
        <v>67</v>
      </c>
    </row>
    <row r="21" spans="1:7" x14ac:dyDescent="0.2">
      <c r="A21" s="9" t="s">
        <v>95</v>
      </c>
      <c r="B21" s="9">
        <f>COUNTIF(Data!$B$2:$B$68,"During travel")</f>
        <v>1</v>
      </c>
      <c r="C21" s="10">
        <f t="shared" si="1"/>
        <v>1.4925373134328358E-2</v>
      </c>
    </row>
    <row r="22" spans="1:7" x14ac:dyDescent="0.2">
      <c r="A22" s="11" t="s">
        <v>136</v>
      </c>
      <c r="B22" s="11">
        <f>SUM(B15:B21)</f>
        <v>67</v>
      </c>
    </row>
    <row r="23" spans="1:7" x14ac:dyDescent="0.2">
      <c r="E23" s="7" t="s">
        <v>21</v>
      </c>
    </row>
    <row r="24" spans="1:7" x14ac:dyDescent="0.2">
      <c r="E24" s="8" t="s">
        <v>133</v>
      </c>
      <c r="F24" s="8" t="s">
        <v>134</v>
      </c>
      <c r="G24" s="8" t="s">
        <v>135</v>
      </c>
    </row>
    <row r="25" spans="1:7" x14ac:dyDescent="0.2">
      <c r="A25" s="7" t="s">
        <v>138</v>
      </c>
      <c r="E25" s="9" t="s">
        <v>58</v>
      </c>
      <c r="F25" s="9">
        <f>COUNTIF(Data!$V$2:$V$68,"$75,000 - $99,999")</f>
        <v>21</v>
      </c>
      <c r="G25" s="10">
        <f t="shared" ref="G25:G30" si="2">F25/67</f>
        <v>0.31343283582089554</v>
      </c>
    </row>
    <row r="26" spans="1:7" x14ac:dyDescent="0.2">
      <c r="A26" s="8" t="s">
        <v>133</v>
      </c>
      <c r="B26" s="8" t="s">
        <v>134</v>
      </c>
      <c r="C26" s="8" t="s">
        <v>135</v>
      </c>
      <c r="E26" s="9" t="s">
        <v>36</v>
      </c>
      <c r="F26" s="9">
        <f>COUNTIF(Data!$V$2:$V$68,"$100,000 - $149,999")</f>
        <v>17</v>
      </c>
      <c r="G26" s="10">
        <f t="shared" si="2"/>
        <v>0.2537313432835821</v>
      </c>
    </row>
    <row r="27" spans="1:7" x14ac:dyDescent="0.2">
      <c r="A27" s="9" t="s">
        <v>31</v>
      </c>
      <c r="B27" s="9">
        <f>COUNTIF(Data!$I$2:$I$68,"Yes")</f>
        <v>59</v>
      </c>
      <c r="C27" s="10">
        <f>B27/67</f>
        <v>0.88059701492537312</v>
      </c>
      <c r="E27" s="9" t="s">
        <v>87</v>
      </c>
      <c r="F27" s="9">
        <f>COUNTIF(Data!$V$2:$V$68,"$25,000 - $49,999")</f>
        <v>10</v>
      </c>
      <c r="G27" s="10">
        <f t="shared" si="2"/>
        <v>0.14925373134328357</v>
      </c>
    </row>
    <row r="28" spans="1:7" x14ac:dyDescent="0.2">
      <c r="A28" s="9" t="s">
        <v>39</v>
      </c>
      <c r="B28" s="9">
        <f>COUNTIF(Data!$I$2:$I$68,"No")</f>
        <v>7</v>
      </c>
      <c r="C28" s="10">
        <f>B28/67</f>
        <v>0.1044776119402985</v>
      </c>
      <c r="E28" s="9" t="s">
        <v>52</v>
      </c>
      <c r="F28" s="9">
        <f>COUNTIF(Data!$V$2:$V$68,"$150,000 or more")</f>
        <v>9</v>
      </c>
      <c r="G28" s="10">
        <f t="shared" si="2"/>
        <v>0.13432835820895522</v>
      </c>
    </row>
    <row r="29" spans="1:7" x14ac:dyDescent="0.2">
      <c r="A29" s="11" t="s">
        <v>136</v>
      </c>
      <c r="B29" s="11">
        <f>SUM(B27:B28)</f>
        <v>66</v>
      </c>
      <c r="E29" s="9" t="s">
        <v>55</v>
      </c>
      <c r="F29" s="9">
        <f>COUNTIF(Data!$V$2:$V$68,"$50,000 - $74,999")</f>
        <v>9</v>
      </c>
      <c r="G29" s="10">
        <f t="shared" si="2"/>
        <v>0.13432835820895522</v>
      </c>
    </row>
    <row r="30" spans="1:7" x14ac:dyDescent="0.2">
      <c r="E30" s="9" t="s">
        <v>123</v>
      </c>
      <c r="F30" s="9">
        <f>COUNTIF(Data!$V$2:$V$68,"Below 25,000")</f>
        <v>1</v>
      </c>
      <c r="G30" s="10">
        <f t="shared" si="2"/>
        <v>1.4925373134328358E-2</v>
      </c>
    </row>
    <row r="31" spans="1:7" x14ac:dyDescent="0.2">
      <c r="E31" s="11" t="s">
        <v>136</v>
      </c>
      <c r="F31" s="11">
        <f>SUM(F25:F30)</f>
        <v>67</v>
      </c>
    </row>
    <row r="32" spans="1:7" x14ac:dyDescent="0.2">
      <c r="A32" s="7" t="s">
        <v>139</v>
      </c>
    </row>
    <row r="33" spans="1:13" x14ac:dyDescent="0.2">
      <c r="A33" s="8" t="s">
        <v>133</v>
      </c>
      <c r="B33" s="8" t="s">
        <v>134</v>
      </c>
      <c r="C33" s="8" t="s">
        <v>135</v>
      </c>
    </row>
    <row r="34" spans="1:13" x14ac:dyDescent="0.2">
      <c r="A34" s="9" t="s">
        <v>28</v>
      </c>
      <c r="B34" s="9">
        <f>COUNTIF(Data!$C$2:$C$68,"Natural ingredients")</f>
        <v>16</v>
      </c>
      <c r="C34" s="10">
        <f t="shared" ref="C34:C39" si="3">B34/67</f>
        <v>0.23880597014925373</v>
      </c>
      <c r="E34" s="12" t="s">
        <v>140</v>
      </c>
    </row>
    <row r="35" spans="1:13" x14ac:dyDescent="0.2">
      <c r="A35" s="9" t="s">
        <v>27</v>
      </c>
      <c r="B35" s="9">
        <f>COUNTIF(Data!$C$2:$C$68,"Low sugar content")</f>
        <v>14</v>
      </c>
      <c r="C35" s="10">
        <f t="shared" si="3"/>
        <v>0.20895522388059701</v>
      </c>
      <c r="E35" s="13" t="s">
        <v>143</v>
      </c>
      <c r="F35" s="13"/>
      <c r="G35" s="13"/>
      <c r="H35" s="13"/>
      <c r="I35" s="13"/>
      <c r="J35" s="13"/>
      <c r="K35" s="13"/>
      <c r="L35" s="13"/>
      <c r="M35" s="13"/>
    </row>
    <row r="36" spans="1:13" x14ac:dyDescent="0.2">
      <c r="A36" s="9" t="s">
        <v>25</v>
      </c>
      <c r="B36" s="9">
        <f>COUNTIF(Data!$C$2:$C$68,"Low Carb")</f>
        <v>13</v>
      </c>
      <c r="C36" s="10">
        <f t="shared" si="3"/>
        <v>0.19402985074626866</v>
      </c>
      <c r="E36" s="16" t="s">
        <v>145</v>
      </c>
      <c r="F36" s="16"/>
      <c r="G36" s="16"/>
      <c r="H36" s="16"/>
      <c r="I36" s="16"/>
      <c r="J36" s="16"/>
      <c r="K36" s="16"/>
      <c r="L36" s="16"/>
      <c r="M36" s="16"/>
    </row>
    <row r="37" spans="1:13" x14ac:dyDescent="0.2">
      <c r="A37" s="9" t="s">
        <v>26</v>
      </c>
      <c r="B37" s="9">
        <f>COUNTIF(Data!$C$2:$C$68,"Organic")</f>
        <v>10</v>
      </c>
      <c r="C37" s="10">
        <f t="shared" si="3"/>
        <v>0.14925373134328357</v>
      </c>
      <c r="E37" s="13" t="s">
        <v>144</v>
      </c>
      <c r="F37" s="13"/>
      <c r="G37" s="13"/>
      <c r="H37" s="13"/>
      <c r="I37" s="13"/>
      <c r="J37" s="13"/>
      <c r="K37" s="13"/>
      <c r="L37" s="13"/>
      <c r="M37" s="13"/>
    </row>
    <row r="38" spans="1:13" x14ac:dyDescent="0.2">
      <c r="A38" s="9" t="s">
        <v>29</v>
      </c>
      <c r="B38" s="9">
        <f>COUNTIF(Data!$C$2:$C$68,"Gluten-free")</f>
        <v>10</v>
      </c>
      <c r="C38" s="10">
        <f t="shared" si="3"/>
        <v>0.14925373134328357</v>
      </c>
    </row>
    <row r="39" spans="1:13" x14ac:dyDescent="0.2">
      <c r="A39" s="9" t="s">
        <v>30</v>
      </c>
      <c r="B39" s="9">
        <f>COUNTIF(Data!$C$2:$C$68,"Vegan")</f>
        <v>4</v>
      </c>
      <c r="C39" s="10">
        <f t="shared" si="3"/>
        <v>5.9701492537313432E-2</v>
      </c>
    </row>
    <row r="40" spans="1:13" x14ac:dyDescent="0.2">
      <c r="A40" s="11" t="s">
        <v>136</v>
      </c>
      <c r="B40" s="11">
        <f>SUM(B34:B39)</f>
        <v>67</v>
      </c>
    </row>
    <row r="43" spans="1:13" x14ac:dyDescent="0.2">
      <c r="A43" s="7" t="s">
        <v>141</v>
      </c>
    </row>
    <row r="44" spans="1:13" x14ac:dyDescent="0.2">
      <c r="A44" s="8" t="s">
        <v>133</v>
      </c>
      <c r="B44" s="8" t="s">
        <v>134</v>
      </c>
      <c r="C44" s="8" t="s">
        <v>135</v>
      </c>
    </row>
    <row r="45" spans="1:13" x14ac:dyDescent="0.2">
      <c r="A45" s="9" t="s">
        <v>40</v>
      </c>
      <c r="B45" s="9">
        <f>COUNTIF(Data!$K$2:$S$68,"As a quick breakfast option")</f>
        <v>37</v>
      </c>
      <c r="C45" s="10">
        <f t="shared" ref="C45:C54" si="4">B45/67</f>
        <v>0.55223880597014929</v>
      </c>
    </row>
    <row r="46" spans="1:13" x14ac:dyDescent="0.2">
      <c r="A46" s="9" t="s">
        <v>50</v>
      </c>
      <c r="B46" s="9">
        <f>COUNTIF(Data!$K$2:$S$68,"As a healthy snack between meals")</f>
        <v>37</v>
      </c>
      <c r="C46" s="10">
        <f t="shared" si="4"/>
        <v>0.55223880597014929</v>
      </c>
    </row>
    <row r="47" spans="1:13" x14ac:dyDescent="0.2">
      <c r="A47" s="9" t="s">
        <v>33</v>
      </c>
      <c r="B47" s="9">
        <f>COUNTIF(Data!$K$2:$S$68,"As a healthy dessert alternative")</f>
        <v>36</v>
      </c>
      <c r="C47" s="10">
        <f t="shared" si="4"/>
        <v>0.53731343283582089</v>
      </c>
    </row>
    <row r="48" spans="1:13" x14ac:dyDescent="0.2">
      <c r="A48" s="9" t="s">
        <v>41</v>
      </c>
      <c r="B48" s="9">
        <f>COUNTIF(Data!$K$2:$S$68,"As a midday energy boost")</f>
        <v>30</v>
      </c>
      <c r="C48" s="10">
        <f t="shared" si="4"/>
        <v>0.44776119402985076</v>
      </c>
    </row>
    <row r="49" spans="1:3" x14ac:dyDescent="0.2">
      <c r="A49" s="9" t="s">
        <v>57</v>
      </c>
      <c r="B49" s="9">
        <f>COUNTIF(Data!$K$2:$S$68,"During travel or commutes")</f>
        <v>30</v>
      </c>
      <c r="C49" s="10">
        <f t="shared" si="4"/>
        <v>0.44776119402985076</v>
      </c>
    </row>
    <row r="50" spans="1:3" x14ac:dyDescent="0.2">
      <c r="A50" s="9" t="s">
        <v>42</v>
      </c>
      <c r="B50" s="9">
        <f>COUNTIF(Data!$K$2:$S$68,"As a meal replacement during busy days")</f>
        <v>21</v>
      </c>
      <c r="C50" s="10">
        <f t="shared" si="4"/>
        <v>0.31343283582089554</v>
      </c>
    </row>
    <row r="51" spans="1:3" x14ac:dyDescent="0.2">
      <c r="A51" s="9" t="s">
        <v>74</v>
      </c>
      <c r="B51" s="9">
        <f>COUNTIF(Data!$K$2:$S$68,"As a pre/post-workout snack")</f>
        <v>16</v>
      </c>
      <c r="C51" s="10">
        <f t="shared" si="4"/>
        <v>0.23880597014925373</v>
      </c>
    </row>
    <row r="52" spans="1:3" x14ac:dyDescent="0.2">
      <c r="A52" s="9" t="s">
        <v>68</v>
      </c>
      <c r="B52" s="9">
        <f>COUNTIF(Data!$K$2:$S$68,"As part of a specific diet plan (e.g., vegan, gluten-free)")</f>
        <v>14</v>
      </c>
      <c r="C52" s="10">
        <f t="shared" si="4"/>
        <v>0.20895522388059701</v>
      </c>
    </row>
    <row r="53" spans="1:3" x14ac:dyDescent="0.2">
      <c r="A53" s="9" t="s">
        <v>93</v>
      </c>
      <c r="B53" s="9">
        <f>COUNTIF(Data!$K$2:$S$68,"As an occasional treat-like snack when I'm out and about.")</f>
        <v>1</v>
      </c>
      <c r="C53" s="10">
        <f t="shared" si="4"/>
        <v>1.4925373134328358E-2</v>
      </c>
    </row>
    <row r="54" spans="1:3" x14ac:dyDescent="0.2">
      <c r="A54" s="9" t="s">
        <v>97</v>
      </c>
      <c r="B54" s="9">
        <f>COUNTIF(Data!$K$2:$S$68,"Love it for travel")</f>
        <v>1</v>
      </c>
      <c r="C54" s="10">
        <f t="shared" si="4"/>
        <v>1.4925373134328358E-2</v>
      </c>
    </row>
    <row r="55" spans="1:3" x14ac:dyDescent="0.2">
      <c r="A55" s="11" t="s">
        <v>136</v>
      </c>
      <c r="B55" s="11">
        <f>SUM(B45:B54)</f>
        <v>223</v>
      </c>
    </row>
    <row r="58" spans="1:3" x14ac:dyDescent="0.2">
      <c r="A58" s="12" t="s">
        <v>142</v>
      </c>
    </row>
    <row r="59" spans="1:3" x14ac:dyDescent="0.2">
      <c r="A59" s="8" t="s">
        <v>133</v>
      </c>
      <c r="B59" s="8" t="s">
        <v>134</v>
      </c>
      <c r="C59" s="8" t="s">
        <v>135</v>
      </c>
    </row>
    <row r="60" spans="1:3" x14ac:dyDescent="0.2">
      <c r="A60" s="14" t="s">
        <v>79</v>
      </c>
      <c r="B60" s="14">
        <f>COUNTIF(Data!$W$2:$W$68,"Price/cost")</f>
        <v>19</v>
      </c>
      <c r="C60" s="15">
        <f t="shared" ref="C60:C69" si="5">B60/67</f>
        <v>0.28358208955223879</v>
      </c>
    </row>
    <row r="61" spans="1:3" x14ac:dyDescent="0.2">
      <c r="A61" s="14" t="s">
        <v>56</v>
      </c>
      <c r="B61" s="14">
        <f>COUNTIF(Data!$W$2:$W$68,"Other")</f>
        <v>11</v>
      </c>
      <c r="C61" s="15">
        <f t="shared" si="5"/>
        <v>0.16417910447761194</v>
      </c>
    </row>
    <row r="62" spans="1:3" x14ac:dyDescent="0.2">
      <c r="A62" s="14" t="s">
        <v>37</v>
      </c>
      <c r="B62" s="14">
        <f>COUNTIF(Data!$W$2:$W$68,"None/Positive")</f>
        <v>6</v>
      </c>
      <c r="C62" s="15">
        <f t="shared" si="5"/>
        <v>8.9552238805970144E-2</v>
      </c>
    </row>
    <row r="63" spans="1:3" x14ac:dyDescent="0.2">
      <c r="A63" s="14" t="s">
        <v>69</v>
      </c>
      <c r="B63" s="14">
        <f>COUNTIF(Data!$W$2:$W$68,"Flavor variety")</f>
        <v>6</v>
      </c>
      <c r="C63" s="15">
        <f t="shared" si="5"/>
        <v>8.9552238805970144E-2</v>
      </c>
    </row>
    <row r="64" spans="1:3" x14ac:dyDescent="0.2">
      <c r="A64" s="14" t="s">
        <v>65</v>
      </c>
      <c r="B64" s="14">
        <f>COUNTIF(Data!$W$2:$W$68,"Sweetness")</f>
        <v>4</v>
      </c>
      <c r="C64" s="15">
        <f t="shared" si="5"/>
        <v>5.9701492537313432E-2</v>
      </c>
    </row>
    <row r="65" spans="1:3" x14ac:dyDescent="0.2">
      <c r="A65" s="14" t="s">
        <v>88</v>
      </c>
      <c r="B65" s="14">
        <f>COUNTIF(Data!$W$2:$W$68,"Availability")</f>
        <v>4</v>
      </c>
      <c r="C65" s="15">
        <f t="shared" si="5"/>
        <v>5.9701492537313432E-2</v>
      </c>
    </row>
    <row r="66" spans="1:3" x14ac:dyDescent="0.2">
      <c r="A66" s="14" t="s">
        <v>63</v>
      </c>
      <c r="B66" s="14">
        <f>COUNTIF(Data!$W$2:$W$68,"Calorie/health")</f>
        <v>3</v>
      </c>
      <c r="C66" s="15">
        <f t="shared" si="5"/>
        <v>4.4776119402985072E-2</v>
      </c>
    </row>
    <row r="67" spans="1:3" x14ac:dyDescent="0.2">
      <c r="A67" s="14" t="s">
        <v>49</v>
      </c>
      <c r="B67" s="14">
        <f>COUNTIF(Data!$W$2:$W$68,"Texture")</f>
        <v>2</v>
      </c>
      <c r="C67" s="15">
        <f t="shared" si="5"/>
        <v>2.9850746268656716E-2</v>
      </c>
    </row>
    <row r="68" spans="1:3" x14ac:dyDescent="0.2">
      <c r="A68" s="14" t="s">
        <v>61</v>
      </c>
      <c r="B68" s="14">
        <f>COUNTIF(Data!$W$2:$W$68,"Sweetener/GI")</f>
        <v>2</v>
      </c>
      <c r="C68" s="15">
        <f t="shared" si="5"/>
        <v>2.9850746268656716E-2</v>
      </c>
    </row>
    <row r="69" spans="1:3" x14ac:dyDescent="0.2">
      <c r="A69" s="14" t="s">
        <v>75</v>
      </c>
      <c r="B69" s="14">
        <f>COUNTIF(Data!$W$2:$W$68,"Melts/shipping")</f>
        <v>2</v>
      </c>
      <c r="C69" s="15">
        <f t="shared" si="5"/>
        <v>2.9850746268656716E-2</v>
      </c>
    </row>
    <row r="70" spans="1:3" x14ac:dyDescent="0.2">
      <c r="A70" s="11" t="s">
        <v>136</v>
      </c>
      <c r="B70" s="11">
        <f>SUM(B60:B69)</f>
        <v>59</v>
      </c>
    </row>
  </sheetData>
  <mergeCells count="2">
    <mergeCell ref="E35:M35"/>
    <mergeCell ref="E37:M3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Paul Pacardo</cp:lastModifiedBy>
  <cp:revision>1</cp:revision>
  <dcterms:created xsi:type="dcterms:W3CDTF">2026-07-28T15:07:15Z</dcterms:created>
  <dcterms:modified xsi:type="dcterms:W3CDTF">2026-07-28T15:18:28Z</dcterms:modified>
  <dc:language>en-US</dc:language>
</cp:coreProperties>
</file>